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500" windowWidth="28800" windowHeight="16100" tabRatio="600" firstSheet="0" activeTab="1" autoFilterDateGrouping="1"/>
  </bookViews>
  <sheets>
    <sheet xmlns:r="http://schemas.openxmlformats.org/officeDocument/2006/relationships" name="Capa" sheetId="1" state="visible" r:id="rId1"/>
    <sheet xmlns:r="http://schemas.openxmlformats.org/officeDocument/2006/relationships" name="Valuation" sheetId="2" state="visible" r:id="rId2"/>
    <sheet xmlns:r="http://schemas.openxmlformats.org/officeDocument/2006/relationships" name="CDI" sheetId="3" state="hidden" r:id="rId3"/>
    <sheet xmlns:r="http://schemas.openxmlformats.org/officeDocument/2006/relationships" name="Multas" sheetId="4" state="visible" r:id="rId4"/>
  </sheets>
  <definedNames/>
  <calcPr calcId="191029" fullCalcOnLoad="1"/>
</workbook>
</file>

<file path=xl/styles.xml><?xml version="1.0" encoding="utf-8"?>
<styleSheet xmlns="http://schemas.openxmlformats.org/spreadsheetml/2006/main">
  <numFmts count="7">
    <numFmt numFmtId="164" formatCode="\R\$\ #,##0;\(\R\$\ #,##0\);&quot;-&quot;"/>
    <numFmt numFmtId="165" formatCode="0.0%"/>
    <numFmt numFmtId="166" formatCode="0.0&quot;x&quot;"/>
    <numFmt numFmtId="167" formatCode="yyyy\-mm\-dd"/>
    <numFmt numFmtId="168" formatCode="0.0000%"/>
    <numFmt numFmtId="169" formatCode="0.000000"/>
    <numFmt numFmtId="170" formatCode="0.0000"/>
  </numFmts>
  <fonts count="33">
    <font>
      <name val="Calibri"/>
      <family val="2"/>
      <color theme="1"/>
      <sz val="11"/>
      <scheme val="minor"/>
    </font>
    <font>
      <name val="Montserrat"/>
      <b val="1"/>
      <color rgb="FFFFFFFF"/>
      <sz val="22"/>
    </font>
    <font>
      <name val="Montserrat"/>
      <b val="1"/>
      <color rgb="FFB6E2A5"/>
      <sz val="14"/>
    </font>
    <font>
      <name val="Montserrat"/>
      <b val="1"/>
      <color rgb="FFB6E2A5"/>
      <sz val="13"/>
    </font>
    <font>
      <name val="IBM Plex Sans"/>
      <color rgb="FFFFFFFF"/>
      <sz val="10"/>
    </font>
    <font>
      <name val="Montserrat"/>
      <b val="1"/>
      <color rgb="FFFFFFFF"/>
      <sz val="11"/>
    </font>
    <font>
      <name val="IBM Plex Sans"/>
      <i val="1"/>
      <color rgb="FFB6E2A5"/>
      <sz val="10"/>
    </font>
    <font>
      <name val="IBM Plex Sans"/>
      <color rgb="FF5E7266"/>
      <sz val="9"/>
    </font>
    <font>
      <name val="IBM Plex Sans"/>
      <i val="1"/>
      <color rgb="FF999999"/>
      <sz val="9"/>
    </font>
    <font>
      <name val="Montserrat"/>
      <b val="1"/>
      <color rgb="FF292927"/>
      <sz val="14"/>
    </font>
    <font>
      <name val="IBM Plex Sans"/>
      <i val="1"/>
      <color rgb="FF999999"/>
      <sz val="8"/>
    </font>
    <font>
      <name val="IBM Plex Sans"/>
      <color rgb="FF808080"/>
      <sz val="8"/>
    </font>
    <font>
      <name val="IBM Plex Sans"/>
      <b val="1"/>
      <color rgb="FFFFFFFF"/>
      <sz val="10"/>
    </font>
    <font>
      <name val="IBM Plex Sans"/>
      <b val="1"/>
      <color rgb="FFFFFFFF"/>
      <sz val="9"/>
    </font>
    <font>
      <name val="IBM Plex Sans"/>
      <b val="1"/>
      <color rgb="FF292927"/>
      <sz val="9"/>
    </font>
    <font>
      <name val="IBM Plex Sans"/>
      <color rgb="FF292927"/>
      <sz val="9"/>
    </font>
    <font>
      <name val="IBM Plex Sans"/>
      <color rgb="FF0000FF"/>
      <sz val="9"/>
    </font>
    <font>
      <name val="IBM Plex Sans"/>
      <color rgb="FF666666"/>
      <sz val="9"/>
    </font>
    <font>
      <name val="IBM Plex Sans"/>
      <b val="1"/>
      <color rgb="FFB6E2A5"/>
      <sz val="10"/>
    </font>
    <font>
      <name val="IBM Plex Sans"/>
      <color rgb="FF434343"/>
      <sz val="10"/>
    </font>
    <font>
      <name val="IBM Plex Sans"/>
      <b val="1"/>
      <color rgb="FF434343"/>
      <sz val="14"/>
    </font>
    <font>
      <name val="IBM Plex Sans"/>
      <color rgb="FF6B7280"/>
      <sz val="9"/>
    </font>
    <font>
      <name val="IBM Plex Sans"/>
      <b val="1"/>
      <color rgb="FFFFFFFF"/>
      <sz val="10"/>
    </font>
    <font>
      <name val="IBM Plex Sans"/>
      <b val="1"/>
      <color rgb="FF434343"/>
      <sz val="10"/>
    </font>
    <font>
      <name val="IBM Plex Sans"/>
      <color rgb="FF0000FF"/>
      <sz val="10"/>
    </font>
    <font>
      <name val="IBM Plex Sans"/>
      <color rgb="FF6B7280"/>
      <sz val="8"/>
    </font>
    <font>
      <name val="IBM Plex Sans"/>
      <b val="1"/>
      <color rgb="FFFFFFFF"/>
      <sz val="12"/>
    </font>
    <font>
      <name val="IBM Plex Sans"/>
      <b val="1"/>
      <color rgb="FFB6E2A5"/>
      <sz val="13"/>
    </font>
    <font>
      <name val="Montserrat"/>
      <b val="1"/>
      <color rgb="FFB6E2A5"/>
      <sz val="10"/>
    </font>
    <font>
      <name val="Montserrat"/>
      <b val="1"/>
      <color rgb="FFB6E2A5"/>
      <sz val="11"/>
    </font>
    <font>
      <name val="Montserrat"/>
      <b val="1"/>
      <color rgb="FFFFFFFF"/>
      <sz val="13"/>
    </font>
    <font>
      <name val="IBM Plex Sans"/>
      <b val="1"/>
      <color rgb="FFB6E2A5"/>
      <sz val="12"/>
    </font>
    <font>
      <name val="IBM Plex Sans"/>
      <color rgb="FF999999"/>
      <sz val="10"/>
    </font>
  </fonts>
  <fills count="12">
    <fill>
      <patternFill/>
    </fill>
    <fill>
      <patternFill patternType="gray125"/>
    </fill>
    <fill>
      <patternFill patternType="solid">
        <fgColor rgb="FF292927"/>
      </patternFill>
    </fill>
    <fill>
      <patternFill patternType="solid">
        <fgColor rgb="FF5E7266"/>
      </patternFill>
    </fill>
    <fill>
      <patternFill patternType="solid">
        <fgColor rgb="FFFFF2CC"/>
      </patternFill>
    </fill>
    <fill>
      <patternFill patternType="solid">
        <fgColor rgb="FF363735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363735"/>
      </patternFill>
    </fill>
    <fill>
      <patternFill patternType="solid">
        <fgColor rgb="FFFFF2CC"/>
      </patternFill>
    </fill>
    <fill>
      <patternFill patternType="solid">
        <fgColor rgb="FFE0E0E0"/>
      </patternFill>
    </fill>
    <fill>
      <patternFill patternType="solid">
        <fgColor rgb="FF2D6428"/>
      </patternFill>
    </fill>
  </fills>
  <borders count="6">
    <border>
      <left/>
      <right/>
      <top/>
      <bottom/>
      <diagonal/>
    </border>
    <border>
      <left style="medium">
        <color rgb="FFFFC107"/>
      </left>
      <right style="medium">
        <color rgb="FFFFC107"/>
      </right>
      <top style="medium">
        <color rgb="FFFFC107"/>
      </top>
      <bottom style="medium">
        <color rgb="FFFFC107"/>
      </bottom>
      <diagonal/>
    </border>
    <border>
      <left/>
      <right/>
      <top/>
      <bottom style="thin">
        <color rgb="FFE8E8E8"/>
      </bottom>
      <diagonal/>
    </border>
    <border>
      <left/>
      <right/>
      <top style="thin">
        <color rgb="FFD48B6A"/>
      </top>
      <bottom style="thin">
        <color rgb="FFD48B6A"/>
      </bottom>
      <diagonal/>
    </border>
    <border>
      <left/>
      <right/>
      <top style="thin">
        <color rgb="FF363735"/>
      </top>
      <bottom style="thin">
        <color rgb="FF363735"/>
      </bottom>
      <diagonal/>
    </border>
    <border>
      <left/>
      <right/>
      <top style="thin">
        <color rgb="FFD48B6A"/>
      </top>
      <bottom/>
      <diagonal/>
    </border>
  </borders>
  <cellStyleXfs count="1">
    <xf numFmtId="0" fontId="0" fillId="0" borderId="0"/>
  </cellStyleXfs>
  <cellXfs count="82">
    <xf numFmtId="0" fontId="0" fillId="0" borderId="0" pivotButton="0" quotePrefix="0" xfId="0"/>
    <xf numFmtId="0" fontId="0" fillId="2" borderId="0" pivotButton="0" quotePrefix="0" xfId="0"/>
    <xf numFmtId="0" fontId="1" fillId="2" borderId="0" pivotButton="0" quotePrefix="0" xfId="0"/>
    <xf numFmtId="0" fontId="2" fillId="2" borderId="0" pivotButton="0" quotePrefix="0" xfId="0"/>
    <xf numFmtId="0" fontId="0" fillId="3" borderId="0" pivotButton="0" quotePrefix="0" xfId="0"/>
    <xf numFmtId="0" fontId="3" fillId="2" borderId="0" pivotButton="0" quotePrefix="0" xfId="0"/>
    <xf numFmtId="0" fontId="5" fillId="2" borderId="0" pivotButton="0" quotePrefix="0" xfId="0"/>
    <xf numFmtId="0" fontId="7" fillId="2" borderId="0" pivotButton="0" quotePrefix="0" xfId="0"/>
    <xf numFmtId="0" fontId="0" fillId="6" borderId="0" pivotButton="0" quotePrefix="0" xfId="0"/>
    <xf numFmtId="0" fontId="13" fillId="2" borderId="0" pivotButton="0" quotePrefix="0" xfId="0"/>
    <xf numFmtId="0" fontId="13" fillId="2" borderId="0" applyAlignment="1" pivotButton="0" quotePrefix="0" xfId="0">
      <alignment horizontal="center" vertical="center"/>
    </xf>
    <xf numFmtId="0" fontId="14" fillId="6" borderId="0" pivotButton="0" quotePrefix="0" xfId="0"/>
    <xf numFmtId="0" fontId="15" fillId="6" borderId="0" pivotButton="0" quotePrefix="0" xfId="0"/>
    <xf numFmtId="164" fontId="14" fillId="6" borderId="0" applyAlignment="1" pivotButton="0" quotePrefix="0" xfId="0">
      <alignment horizontal="right" vertical="center"/>
    </xf>
    <xf numFmtId="0" fontId="17" fillId="6" borderId="0" pivotButton="0" quotePrefix="0" xfId="0"/>
    <xf numFmtId="165" fontId="15" fillId="6" borderId="0" applyAlignment="1" pivotButton="0" quotePrefix="0" xfId="0">
      <alignment horizontal="right" vertical="center"/>
    </xf>
    <xf numFmtId="164" fontId="15" fillId="6" borderId="0" applyAlignment="1" pivotButton="0" quotePrefix="0" xfId="0">
      <alignment horizontal="right" vertical="center"/>
    </xf>
    <xf numFmtId="10" fontId="15" fillId="6" borderId="0" applyAlignment="1" pivotButton="0" quotePrefix="0" xfId="0">
      <alignment horizontal="right" vertical="center"/>
    </xf>
    <xf numFmtId="0" fontId="12" fillId="5" borderId="0" applyAlignment="1" pivotButton="0" quotePrefix="0" xfId="0">
      <alignment horizontal="left" vertical="center"/>
    </xf>
    <xf numFmtId="0" fontId="18" fillId="5" borderId="0" applyAlignment="1" pivotButton="0" quotePrefix="0" xfId="0">
      <alignment horizontal="right" vertical="center"/>
    </xf>
    <xf numFmtId="164" fontId="18" fillId="5" borderId="0" applyAlignment="1" pivotButton="0" quotePrefix="0" xfId="0">
      <alignment horizontal="right" vertical="center"/>
    </xf>
    <xf numFmtId="165" fontId="14" fillId="6" borderId="0" applyAlignment="1" pivotButton="0" quotePrefix="0" xfId="0">
      <alignment horizontal="right" vertical="center"/>
    </xf>
    <xf numFmtId="164" fontId="2" fillId="5" borderId="0" applyAlignment="1" pivotButton="0" quotePrefix="0" xfId="0">
      <alignment horizontal="right" vertical="center"/>
    </xf>
    <xf numFmtId="0" fontId="0" fillId="5" borderId="0" pivotButton="0" quotePrefix="0" xfId="0"/>
    <xf numFmtId="0" fontId="15" fillId="6" borderId="2" pivotButton="0" quotePrefix="0" xfId="0"/>
    <xf numFmtId="10" fontId="14" fillId="6" borderId="2" applyAlignment="1" pivotButton="0" quotePrefix="0" xfId="0">
      <alignment horizontal="right" vertical="center"/>
    </xf>
    <xf numFmtId="166" fontId="14" fillId="6" borderId="2" applyAlignment="1" pivotButton="0" quotePrefix="0" xfId="0">
      <alignment horizontal="right" vertical="center"/>
    </xf>
    <xf numFmtId="0" fontId="19" fillId="7" borderId="0" pivotButton="0" quotePrefix="0" xfId="0"/>
    <xf numFmtId="0" fontId="23" fillId="7" borderId="0" applyAlignment="1" pivotButton="0" quotePrefix="0" xfId="0">
      <alignment vertical="center"/>
    </xf>
    <xf numFmtId="0" fontId="24" fillId="9" borderId="3" applyAlignment="1" applyProtection="1" pivotButton="0" quotePrefix="0" xfId="0">
      <alignment horizontal="center" vertical="center"/>
      <protection locked="0" hidden="0"/>
    </xf>
    <xf numFmtId="0" fontId="19" fillId="7" borderId="0" applyAlignment="1" pivotButton="0" quotePrefix="0" xfId="0">
      <alignment vertical="center"/>
    </xf>
    <xf numFmtId="14" fontId="24" fillId="9" borderId="3" applyAlignment="1" applyProtection="1" pivotButton="0" quotePrefix="0" xfId="0">
      <alignment horizontal="center" vertical="center"/>
      <protection locked="0" hidden="0"/>
    </xf>
    <xf numFmtId="1" fontId="24" fillId="9" borderId="3" applyAlignment="1" applyProtection="1" pivotButton="0" quotePrefix="0" xfId="0">
      <alignment horizontal="center" vertical="center"/>
      <protection locked="0" hidden="0"/>
    </xf>
    <xf numFmtId="3" fontId="24" fillId="9" borderId="3" applyAlignment="1" applyProtection="1" pivotButton="0" quotePrefix="0" xfId="0">
      <alignment horizontal="center" vertical="center"/>
      <protection locked="0" hidden="0"/>
    </xf>
    <xf numFmtId="0" fontId="23" fillId="10" borderId="4" applyAlignment="1" pivotButton="0" quotePrefix="0" xfId="0">
      <alignment horizontal="center" vertical="center"/>
    </xf>
    <xf numFmtId="0" fontId="19" fillId="7" borderId="0" applyAlignment="1" pivotButton="0" quotePrefix="0" xfId="0">
      <alignment horizontal="center" vertical="center"/>
    </xf>
    <xf numFmtId="1" fontId="19" fillId="7" borderId="0" applyAlignment="1" pivotButton="0" quotePrefix="0" xfId="0">
      <alignment horizontal="center" vertical="center"/>
    </xf>
    <xf numFmtId="10" fontId="23" fillId="7" borderId="0" applyAlignment="1" pivotButton="0" quotePrefix="0" xfId="0">
      <alignment horizontal="center" vertical="center"/>
    </xf>
    <xf numFmtId="3" fontId="19" fillId="7" borderId="0" applyAlignment="1" pivotButton="0" quotePrefix="0" xfId="0">
      <alignment horizontal="center" vertical="center"/>
    </xf>
    <xf numFmtId="3" fontId="23" fillId="7" borderId="0" applyAlignment="1" pivotButton="0" quotePrefix="0" xfId="0">
      <alignment horizontal="center" vertical="center"/>
    </xf>
    <xf numFmtId="3" fontId="27" fillId="8" borderId="0" applyAlignment="1" pivotButton="0" quotePrefix="0" xfId="0">
      <alignment horizontal="center" vertical="center"/>
    </xf>
    <xf numFmtId="167" fontId="0" fillId="0" borderId="0" pivotButton="0" quotePrefix="0" xfId="0"/>
    <xf numFmtId="168" fontId="0" fillId="0" borderId="0" pivotButton="0" quotePrefix="0" xfId="0"/>
    <xf numFmtId="169" fontId="0" fillId="0" borderId="0" pivotButton="0" quotePrefix="0" xfId="0"/>
    <xf numFmtId="170" fontId="19" fillId="7" borderId="0" applyAlignment="1" pivotButton="0" quotePrefix="0" xfId="0">
      <alignment horizontal="center" vertical="center"/>
    </xf>
    <xf numFmtId="0" fontId="29" fillId="2" borderId="0" applyAlignment="1" pivotButton="0" quotePrefix="0" xfId="0">
      <alignment horizontal="left" vertical="center" wrapText="1"/>
    </xf>
    <xf numFmtId="0" fontId="30" fillId="11" borderId="0" applyAlignment="1" pivotButton="0" quotePrefix="0" xfId="0">
      <alignment horizontal="center" vertical="center"/>
    </xf>
    <xf numFmtId="0" fontId="31" fillId="2" borderId="0" applyAlignment="1" pivotButton="0" quotePrefix="0" xfId="0">
      <alignment horizontal="center" vertical="center"/>
    </xf>
    <xf numFmtId="0" fontId="4" fillId="2" borderId="0" applyAlignment="1" pivotButton="0" quotePrefix="0" xfId="0">
      <alignment horizontal="center" vertical="center"/>
    </xf>
    <xf numFmtId="0" fontId="32" fillId="2" borderId="0" applyAlignment="1" pivotButton="0" quotePrefix="0" xfId="0">
      <alignment horizontal="center" vertical="center"/>
    </xf>
    <xf numFmtId="0" fontId="7" fillId="2" borderId="0" applyAlignment="1" pivotButton="0" quotePrefix="0" xfId="0">
      <alignment horizontal="center" vertical="center"/>
    </xf>
    <xf numFmtId="0" fontId="28" fillId="2" borderId="0" pivotButton="0" quotePrefix="0" xfId="0"/>
    <xf numFmtId="0" fontId="22" fillId="11" borderId="0" applyAlignment="1" pivotButton="0" quotePrefix="0" xfId="0">
      <alignment horizontal="left" vertical="center" wrapText="1"/>
    </xf>
    <xf numFmtId="0" fontId="0" fillId="11" borderId="0" pivotButton="0" quotePrefix="0" xfId="0"/>
    <xf numFmtId="0" fontId="7" fillId="0" borderId="0" pivotButton="0" quotePrefix="0" xfId="0"/>
    <xf numFmtId="0" fontId="19" fillId="2" borderId="0" pivotButton="0" quotePrefix="0" xfId="0"/>
    <xf numFmtId="0" fontId="19" fillId="11" borderId="0" pivotButton="0" quotePrefix="0" xfId="0"/>
    <xf numFmtId="164" fontId="16" fillId="4" borderId="1" applyAlignment="1" applyProtection="1" pivotButton="0" quotePrefix="0" xfId="0">
      <alignment horizontal="right" vertical="center"/>
      <protection locked="0" hidden="0"/>
    </xf>
    <xf numFmtId="165" fontId="16" fillId="4" borderId="1" applyAlignment="1" applyProtection="1" pivotButton="0" quotePrefix="0" xfId="0">
      <alignment horizontal="right" vertical="center"/>
      <protection locked="0" hidden="0"/>
    </xf>
    <xf numFmtId="10" fontId="16" fillId="4" borderId="1" applyAlignment="1" applyProtection="1" pivotButton="0" quotePrefix="0" xfId="0">
      <alignment horizontal="right" vertical="center"/>
      <protection locked="0" hidden="0"/>
    </xf>
    <xf numFmtId="0" fontId="22" fillId="8" borderId="0" applyAlignment="1" pivotButton="0" quotePrefix="0" xfId="0">
      <alignment vertical="center"/>
    </xf>
    <xf numFmtId="164" fontId="18" fillId="8" borderId="0" applyAlignment="1" pivotButton="0" quotePrefix="0" xfId="0">
      <alignment horizontal="right" vertical="center"/>
    </xf>
    <xf numFmtId="9" fontId="24" fillId="9" borderId="3" applyAlignment="1" pivotButton="0" quotePrefix="0" xfId="0">
      <alignment horizontal="center" vertical="center"/>
    </xf>
    <xf numFmtId="0" fontId="12" fillId="3" borderId="0" applyAlignment="1" pivotButton="0" quotePrefix="0" xfId="0">
      <alignment horizontal="left" vertical="center"/>
    </xf>
    <xf numFmtId="0" fontId="0" fillId="0" borderId="0" pivotButton="0" quotePrefix="0" xfId="0"/>
    <xf numFmtId="0" fontId="8" fillId="2" borderId="0" pivotButton="0" quotePrefix="0" xfId="0"/>
    <xf numFmtId="0" fontId="28" fillId="2" borderId="0" pivotButton="0" quotePrefix="0" xfId="0"/>
    <xf numFmtId="0" fontId="8" fillId="2" borderId="0" applyAlignment="1" pivotButton="0" quotePrefix="0" xfId="0">
      <alignment horizontal="left" vertical="top" wrapText="1"/>
    </xf>
    <xf numFmtId="0" fontId="9" fillId="6" borderId="0" pivotButton="0" quotePrefix="0" xfId="0"/>
    <xf numFmtId="0" fontId="10" fillId="6" borderId="0" pivotButton="0" quotePrefix="0" xfId="0"/>
    <xf numFmtId="0" fontId="11" fillId="6" borderId="0" pivotButton="0" quotePrefix="0" xfId="0"/>
    <xf numFmtId="0" fontId="4" fillId="2" borderId="0" applyAlignment="1" pivotButton="0" quotePrefix="0" xfId="0">
      <alignment horizontal="left" vertical="top" wrapText="1"/>
    </xf>
    <xf numFmtId="0" fontId="6" fillId="2" borderId="0" applyAlignment="1" pivotButton="0" quotePrefix="0" xfId="0">
      <alignment horizontal="left" vertical="top" wrapText="1"/>
    </xf>
    <xf numFmtId="0" fontId="25" fillId="7" borderId="0" applyAlignment="1" pivotButton="0" quotePrefix="0" xfId="0">
      <alignment vertical="center" wrapText="1"/>
    </xf>
    <xf numFmtId="0" fontId="22" fillId="8" borderId="0" applyAlignment="1" pivotButton="0" quotePrefix="0" xfId="0">
      <alignment vertical="center"/>
    </xf>
    <xf numFmtId="0" fontId="25" fillId="7" borderId="0" applyAlignment="1" pivotButton="0" quotePrefix="0" xfId="0">
      <alignment vertical="center"/>
    </xf>
    <xf numFmtId="0" fontId="23" fillId="7" borderId="0" applyAlignment="1" pivotButton="0" quotePrefix="0" xfId="0">
      <alignment vertical="center"/>
    </xf>
    <xf numFmtId="0" fontId="21" fillId="7" borderId="0" applyAlignment="1" pivotButton="0" quotePrefix="0" xfId="0">
      <alignment vertical="center"/>
    </xf>
    <xf numFmtId="0" fontId="20" fillId="7" borderId="0" applyAlignment="1" pivotButton="0" quotePrefix="0" xfId="0">
      <alignment vertical="center"/>
    </xf>
    <xf numFmtId="0" fontId="26" fillId="8" borderId="0" applyAlignment="1" pivotButton="0" quotePrefix="0" xfId="0">
      <alignment vertical="center"/>
    </xf>
    <xf numFmtId="0" fontId="24" fillId="9" borderId="3" applyAlignment="1" applyProtection="1" pivotButton="0" quotePrefix="0" xfId="0">
      <alignment horizontal="center" vertical="center"/>
      <protection locked="0" hidden="0"/>
    </xf>
    <xf numFmtId="0" fontId="0" fillId="0" borderId="3" applyProtection="1" pivotButton="0" quotePrefix="0" xfId="0">
      <protection locked="0" hidden="0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_rels/drawing4.xml.rels><Relationships xmlns="http://schemas.openxmlformats.org/package/2006/relationships"><Relationship Type="http://schemas.openxmlformats.org/officeDocument/2006/relationships/image" Target="/xl/media/image4.png" Id="rId1"/></Relationships>
</file>

<file path=xl/drawings/drawing1.xml><?xml version="1.0" encoding="utf-8"?>
<wsDr xmlns="http://schemas.openxmlformats.org/drawingml/2006/spreadsheetDrawing">
  <oneCellAnchor>
    <from>
      <col>1</col>
      <colOff>0</colOff>
      <row>2</row>
      <rowOff>0</rowOff>
    </from>
    <ext cx="1238250" cy="342900"/>
    <pic>
      <nvPicPr>
        <cNvPr id="2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6</col>
      <colOff>0</colOff>
      <row>0</row>
      <rowOff>0</rowOff>
    </from>
    <ext cx="1143000" cy="314325"/>
    <pic>
      <nvPicPr>
        <cNvPr id="2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2</col>
      <colOff>0</colOff>
      <row>0</row>
      <rowOff>0</rowOff>
    </from>
    <ext cx="952500" cy="266700"/>
    <pic>
      <nvPicPr>
        <cNvPr id="2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</wsDr>
</file>

<file path=xl/drawings/drawing4.xml><?xml version="1.0" encoding="utf-8"?>
<wsDr xmlns="http://schemas.openxmlformats.org/drawingml/2006/spreadsheetDrawing">
  <oneCellAnchor>
    <from>
      <col>3</col>
      <colOff>0</colOff>
      <row>0</row>
      <rowOff>0</rowOff>
    </from>
    <ext cx="1143000" cy="314325"/>
    <pic>
      <nvPicPr>
        <cNvPr id="2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hyperlink" Target="mailto:comercial@aawz.com.br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4.xml" Id="rId1"/></Relationships>
</file>

<file path=xl/worksheets/sheet1.xml><?xml version="1.0" encoding="utf-8"?>
<worksheet xmlns="http://schemas.openxmlformats.org/spreadsheetml/2006/main">
  <sheetPr>
    <tabColor rgb="FF292927"/>
    <outlinePr summaryBelow="1" summaryRight="1"/>
    <pageSetUpPr/>
  </sheetPr>
  <dimension ref="A1:C54"/>
  <sheetViews>
    <sheetView showGridLines="0" workbookViewId="0">
      <selection activeCell="B46" sqref="B46"/>
    </sheetView>
  </sheetViews>
  <sheetFormatPr baseColWidth="10" defaultColWidth="8.83203125" defaultRowHeight="15"/>
  <cols>
    <col width="3" customWidth="1" style="64" min="1" max="1"/>
    <col width="80" customWidth="1" style="64" min="2" max="2"/>
    <col width="3" customWidth="1" style="64" min="3" max="3"/>
  </cols>
  <sheetData>
    <row r="1">
      <c r="A1" s="1" t="n"/>
      <c r="B1" s="1" t="n"/>
      <c r="C1" s="1" t="n"/>
    </row>
    <row r="2">
      <c r="A2" s="1" t="n"/>
      <c r="B2" s="1" t="n"/>
      <c r="C2" s="1" t="n"/>
    </row>
    <row r="3">
      <c r="A3" s="1" t="n"/>
      <c r="B3" s="1" t="n"/>
      <c r="C3" s="1" t="n"/>
    </row>
    <row r="4">
      <c r="A4" s="1" t="n"/>
      <c r="B4" s="1" t="n"/>
      <c r="C4" s="1" t="n"/>
    </row>
    <row r="5">
      <c r="A5" s="1" t="n"/>
      <c r="B5" s="1" t="n"/>
      <c r="C5" s="1" t="n"/>
    </row>
    <row r="6">
      <c r="A6" s="1" t="n"/>
      <c r="B6" s="1" t="n"/>
      <c r="C6" s="1" t="n"/>
    </row>
    <row r="7" ht="27" customHeight="1" s="64">
      <c r="A7" s="1" t="n"/>
      <c r="B7" s="2" t="inlineStr">
        <is>
          <t>Estimativa de Valuation</t>
        </is>
      </c>
      <c r="C7" s="1" t="n"/>
    </row>
    <row r="8" ht="17" customHeight="1" s="64">
      <c r="A8" s="1" t="n"/>
      <c r="B8" s="3" t="inlineStr">
        <is>
          <t>Assessorias e Consultorias de Investimentos</t>
        </is>
      </c>
      <c r="C8" s="1" t="n"/>
    </row>
    <row r="9">
      <c r="A9" s="1" t="n"/>
      <c r="B9" s="1" t="n"/>
      <c r="C9" s="1" t="n"/>
    </row>
    <row r="10">
      <c r="A10" s="1" t="n"/>
      <c r="B10" s="4" t="n"/>
      <c r="C10" s="1" t="n"/>
    </row>
    <row r="11">
      <c r="A11" s="1" t="n"/>
      <c r="B11" s="1" t="n"/>
      <c r="C11" s="1" t="n"/>
    </row>
    <row r="12" ht="16" customHeight="1" s="64">
      <c r="A12" s="1" t="n"/>
      <c r="B12" s="5" t="inlineStr">
        <is>
          <t>IMPORTANTE: LEIA ANTES DE USAR</t>
        </is>
      </c>
      <c r="C12" s="1" t="n"/>
    </row>
    <row r="13">
      <c r="A13" s="1" t="n"/>
      <c r="B13" s="1" t="n"/>
      <c r="C13" s="1" t="n"/>
    </row>
    <row r="14">
      <c r="A14" s="1" t="n"/>
      <c r="B14" s="71" t="inlineStr">
        <is>
          <t>Esta planilha NÃO constitui uma análise de valuation, parecer financeiro, laudo de avaliação ou recomendação de compra ou venda.
Trata-se de uma ferramenta de simulação que permite estimar faixas de valor com base em premissas de crescimento e projeção de resultado. Os resultados são uma consequência direta das premissas inseridas — não representam o valor de mercado da empresa.</t>
        </is>
      </c>
      <c r="C14" s="1" t="n"/>
    </row>
    <row r="15">
      <c r="A15" s="1" t="n"/>
      <c r="C15" s="1" t="n"/>
    </row>
    <row r="16">
      <c r="A16" s="1" t="n"/>
      <c r="C16" s="1" t="n"/>
    </row>
    <row r="17">
      <c r="A17" s="1" t="n"/>
      <c r="C17" s="1" t="n"/>
    </row>
    <row r="18" ht="58" customHeight="1" s="64">
      <c r="A18" s="1" t="n"/>
      <c r="C18" s="1" t="n"/>
    </row>
    <row r="19">
      <c r="A19" s="1" t="n"/>
      <c r="B19" s="72" t="inlineStr">
        <is>
          <t>DISCLAIMER: O valuation final desta planilha considera um pagamento de 100% em cash à vista. Na prática, operações de M&amp;A de assessorias combinam cash upfront, earnout e equity — o que altera significativamente o valor efetivo da transação.</t>
        </is>
      </c>
      <c r="C19" s="1" t="n"/>
    </row>
    <row r="20" ht="16" customHeight="1" s="64">
      <c r="A20" s="1" t="n"/>
      <c r="B20" s="5" t="inlineStr">
        <is>
          <t>O QUE DEFINE O VALOR DE UMA NEGOCIAÇÃO</t>
        </is>
      </c>
      <c r="C20" s="1" t="n"/>
    </row>
    <row r="21">
      <c r="A21" s="1" t="n"/>
      <c r="B21" s="1" t="n"/>
      <c r="C21" s="1" t="n"/>
    </row>
    <row r="22">
      <c r="A22" s="1" t="n"/>
      <c r="B22" s="6" t="inlineStr">
        <is>
          <t>1. PAGAMENTO NA FRENTE (CASH UPFRONT)</t>
        </is>
      </c>
      <c r="C22" s="1" t="n"/>
    </row>
    <row r="23">
      <c r="A23" s="1" t="n"/>
      <c r="B23" s="71" t="inlineStr">
        <is>
          <t>Quanto o comprador está disposto a pagar em caixa no fechamento. Tipicamente 30-50% do valor total em operações de assessorias no Brasil.</t>
        </is>
      </c>
      <c r="C23" s="1" t="n"/>
    </row>
    <row r="24">
      <c r="A24" s="1" t="n"/>
      <c r="C24" s="1" t="n"/>
    </row>
    <row r="25">
      <c r="A25" s="1" t="n"/>
      <c r="B25" s="1" t="n"/>
      <c r="C25" s="1" t="n"/>
    </row>
    <row r="26">
      <c r="A26" s="1" t="n"/>
      <c r="B26" s="6" t="inlineStr">
        <is>
          <t>2. PAGAMENTO POR PERFORMANCE (EARNOUT)</t>
        </is>
      </c>
      <c r="C26" s="1" t="n"/>
    </row>
    <row r="27">
      <c r="A27" s="1" t="n"/>
      <c r="B27" s="71" t="inlineStr">
        <is>
          <t>Parcelas condicionadas ao cumprimento de metas de AuC, receita ou retenção de clientes após o closing. Período típico: 12 a 36 meses.</t>
        </is>
      </c>
      <c r="C27" s="1" t="n"/>
    </row>
    <row r="28">
      <c r="A28" s="1" t="n"/>
      <c r="C28" s="1" t="n"/>
    </row>
    <row r="29">
      <c r="A29" s="1" t="n"/>
      <c r="B29" s="1" t="n"/>
      <c r="C29" s="1" t="n"/>
    </row>
    <row r="30">
      <c r="A30" s="1" t="n"/>
      <c r="B30" s="6" t="inlineStr">
        <is>
          <t>3. EQUITY (PARTICIPAÇÃO SOCIETÁRIA)</t>
        </is>
      </c>
      <c r="C30" s="1" t="n"/>
    </row>
    <row r="31">
      <c r="A31" s="1" t="n"/>
      <c r="B31" s="71" t="inlineStr">
        <is>
          <t>Parte do pagamento em participação na empresa compradora. Permite ao vendedor participar do upside futuro. Lock-up de 3-5 anos.</t>
        </is>
      </c>
      <c r="C31" s="1" t="n"/>
    </row>
    <row r="32">
      <c r="A32" s="1" t="n"/>
      <c r="C32" s="1" t="n"/>
    </row>
    <row r="33">
      <c r="A33" s="1" t="n"/>
      <c r="B33" s="1" t="n"/>
      <c r="C33" s="1" t="n"/>
    </row>
    <row r="34">
      <c r="A34" s="1" t="n"/>
      <c r="B34" s="1" t="n"/>
      <c r="C34" s="1" t="n"/>
    </row>
    <row r="35">
      <c r="A35" s="1" t="n"/>
      <c r="B35" s="4" t="n"/>
      <c r="C35" s="1" t="n"/>
    </row>
    <row r="36">
      <c r="A36" s="1" t="n"/>
      <c r="B36" s="72" t="inlineStr">
        <is>
          <t>O valuation é o ponto de partida da negociação, não o ponto final. Duas empresas com o mesmo EBITDA podem ter valuations muito diferentes dependendo da qualidade da receita, retenção de ativos e premissas de crescimento.</t>
        </is>
      </c>
      <c r="C36" s="1" t="n"/>
    </row>
    <row r="37">
      <c r="A37" s="1" t="n"/>
      <c r="C37" s="1" t="n"/>
    </row>
    <row r="38">
      <c r="A38" s="1" t="n"/>
      <c r="C38" s="1" t="n"/>
    </row>
    <row r="39">
      <c r="A39" s="1" t="n"/>
      <c r="C39" s="1" t="n"/>
    </row>
    <row r="40">
      <c r="A40" s="1" t="n"/>
      <c r="B40" s="1" t="n"/>
      <c r="C40" s="1" t="n"/>
    </row>
    <row r="41">
      <c r="A41" s="1" t="n"/>
      <c r="B41" s="1" t="n"/>
      <c r="C41" s="1" t="n"/>
    </row>
    <row r="42">
      <c r="A42" s="1" t="n"/>
      <c r="B42" s="45" t="inlineStr">
        <is>
          <t>Quer uma análise profissional do valuation da sua assessoria?</t>
        </is>
      </c>
      <c r="C42" s="1" t="n"/>
    </row>
    <row r="43">
      <c r="A43" s="1" t="n"/>
      <c r="B43" s="1" t="n"/>
      <c r="C43" s="1" t="n"/>
    </row>
    <row r="44" ht="40" customHeight="1" s="64">
      <c r="A44" s="1" t="n"/>
      <c r="B44" s="46" t="inlineStr">
        <is>
          <t>Fale com o time de M&amp;A da AAWZ</t>
        </is>
      </c>
      <c r="C44" s="1" t="n"/>
    </row>
    <row r="45">
      <c r="A45" s="1" t="n"/>
      <c r="B45" s="1" t="n"/>
      <c r="C45" s="1" t="n"/>
    </row>
    <row r="46" ht="16" customHeight="1" s="64">
      <c r="A46" s="1" t="n"/>
      <c r="B46" s="47" t="inlineStr">
        <is>
          <t>comercial@aawz.com.br</t>
        </is>
      </c>
      <c r="C46" s="1" t="n"/>
    </row>
    <row r="47">
      <c r="A47" s="1" t="n"/>
      <c r="B47" s="1" t="n"/>
      <c r="C47" s="1" t="n"/>
    </row>
    <row r="48">
      <c r="A48" s="1" t="n"/>
      <c r="B48" s="48" t="inlineStr">
        <is>
          <t>+15 mandatos de M&amp;A concluídos nos últimos 24 meses</t>
        </is>
      </c>
      <c r="C48" s="1" t="n"/>
    </row>
    <row r="49">
      <c r="A49" s="1" t="n"/>
      <c r="B49" s="49" t="inlineStr">
        <is>
          <t>8 anos de mercado  |  +350 operações realizadas</t>
        </is>
      </c>
      <c r="C49" s="1" t="n"/>
    </row>
    <row r="50">
      <c r="A50" s="1" t="n"/>
      <c r="B50" s="50" t="inlineStr">
        <is>
          <t>aawzpartners.com.br</t>
        </is>
      </c>
      <c r="C50" s="1" t="n"/>
    </row>
    <row r="51">
      <c r="A51" s="1" t="n"/>
      <c r="B51" s="1" t="n"/>
      <c r="C51" s="1" t="n"/>
    </row>
    <row r="52">
      <c r="A52" s="1" t="n"/>
      <c r="B52" s="1" t="n"/>
      <c r="C52" s="1" t="n"/>
    </row>
    <row r="53">
      <c r="A53" s="1" t="n"/>
      <c r="B53" s="1" t="n"/>
      <c r="C53" s="1" t="n"/>
    </row>
    <row r="54">
      <c r="A54" s="1" t="n"/>
      <c r="B54" s="1" t="n"/>
      <c r="C54" s="1" t="n"/>
    </row>
  </sheetData>
  <sheetProtection selectLockedCells="0" selectUnlockedCells="0" sheet="1" objects="1" insertRows="1" insertHyperlinks="1" autoFilter="1" scenarios="1" formatColumns="1" deleteColumns="1" insertColumns="1" pivotTables="1" deleteRows="1" formatCells="1" formatRows="1" sort="1"/>
  <mergeCells count="6">
    <mergeCell ref="B23:B24"/>
    <mergeCell ref="B27:B28"/>
    <mergeCell ref="B36:B39"/>
    <mergeCell ref="B14:B18"/>
    <mergeCell ref="B19"/>
    <mergeCell ref="B31:B32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tabColor rgb="FF5E7266"/>
    <outlinePr summaryBelow="1" summaryRight="1"/>
    <pageSetUpPr/>
  </sheetPr>
  <dimension ref="A1:I59"/>
  <sheetViews>
    <sheetView showGridLines="0" tabSelected="1" workbookViewId="0">
      <pane xSplit="3" ySplit="5" topLeftCell="D27" activePane="bottomRight" state="frozen"/>
      <selection pane="topRight" activeCell="A1" sqref="A1"/>
      <selection pane="bottomLeft" activeCell="A1" sqref="A1"/>
      <selection pane="bottomRight" activeCell="F48" sqref="F48"/>
    </sheetView>
  </sheetViews>
  <sheetFormatPr baseColWidth="10" defaultColWidth="8.83203125" defaultRowHeight="15"/>
  <cols>
    <col width="2" customWidth="1" style="64" min="1" max="1"/>
    <col width="38" customWidth="1" style="64" min="2" max="2"/>
    <col width="17" bestFit="1" customWidth="1" style="64" min="3" max="3"/>
    <col width="14" customWidth="1" style="64" min="4" max="8"/>
    <col width="3" customWidth="1" style="64" min="9" max="9"/>
  </cols>
  <sheetData>
    <row r="1">
      <c r="A1" s="8" t="n"/>
      <c r="B1" s="8" t="n"/>
      <c r="C1" s="8" t="n"/>
      <c r="D1" s="8" t="n"/>
      <c r="E1" s="8" t="n"/>
      <c r="F1" s="8" t="n"/>
      <c r="G1" s="8" t="n"/>
      <c r="H1" s="8" t="n"/>
      <c r="I1" s="8" t="n"/>
    </row>
    <row r="2" ht="17" customHeight="1" s="64">
      <c r="A2" s="8" t="n"/>
      <c r="B2" s="68" t="inlineStr">
        <is>
          <t>Valuation — Assessoria de Investimentos</t>
        </is>
      </c>
      <c r="I2" s="8" t="n"/>
    </row>
    <row r="3">
      <c r="A3" s="8" t="n"/>
      <c r="B3" s="69" t="inlineStr">
        <is>
          <t>Preencha os campos em amarelo. Projeção e valuation calculados automaticamente.</t>
        </is>
      </c>
      <c r="I3" s="8" t="n"/>
    </row>
    <row r="4">
      <c r="A4" s="8" t="n"/>
      <c r="B4" s="70" t="inlineStr">
        <is>
          <t xml:space="preserve">  Amarelo = editável     Preto = fórmula     Escuro = resultado</t>
        </is>
      </c>
      <c r="D4" s="8" t="n"/>
      <c r="E4" s="8" t="n"/>
      <c r="F4" s="8" t="n"/>
      <c r="G4" s="8" t="n"/>
      <c r="H4" s="8" t="n"/>
      <c r="I4" s="8" t="n"/>
    </row>
    <row r="5">
      <c r="A5" s="8" t="n"/>
      <c r="B5" s="8" t="n"/>
      <c r="C5" s="8" t="n"/>
      <c r="D5" s="8" t="n"/>
      <c r="E5" s="8" t="n"/>
      <c r="F5" s="8" t="n"/>
      <c r="G5" s="8" t="n"/>
      <c r="H5" s="8" t="n"/>
      <c r="I5" s="8" t="n"/>
    </row>
    <row r="6">
      <c r="A6" s="8" t="n"/>
      <c r="B6" s="63" t="inlineStr">
        <is>
          <t>PREMISSAS</t>
        </is>
      </c>
      <c r="I6" s="8" t="n"/>
    </row>
    <row r="7">
      <c r="A7" s="8" t="n"/>
      <c r="B7" s="9" t="n"/>
      <c r="C7" s="10" t="inlineStr">
        <is>
          <t>Base</t>
        </is>
      </c>
      <c r="D7" s="10" t="inlineStr">
        <is>
          <t>Ano 1</t>
        </is>
      </c>
      <c r="E7" s="10" t="inlineStr">
        <is>
          <t>Ano 2</t>
        </is>
      </c>
      <c r="F7" s="10" t="inlineStr">
        <is>
          <t>Ano 3</t>
        </is>
      </c>
      <c r="G7" s="10" t="inlineStr">
        <is>
          <t>Ano 4</t>
        </is>
      </c>
      <c r="H7" s="10" t="inlineStr">
        <is>
          <t>Ano 5</t>
        </is>
      </c>
      <c r="I7" s="8" t="n"/>
    </row>
    <row r="8">
      <c r="A8" s="8" t="n"/>
      <c r="B8" s="11" t="inlineStr">
        <is>
          <t>CUSTÓDIA (AuC)</t>
        </is>
      </c>
      <c r="C8" s="8" t="n"/>
      <c r="D8" s="8" t="n"/>
      <c r="E8" s="8" t="n"/>
      <c r="F8" s="8" t="n"/>
      <c r="G8" s="8" t="n"/>
      <c r="H8" s="8" t="n"/>
      <c r="I8" s="8" t="n"/>
    </row>
    <row r="9">
      <c r="A9" s="8" t="n"/>
      <c r="B9" s="12" t="inlineStr">
        <is>
          <t>AuC Atual (R$)</t>
        </is>
      </c>
      <c r="C9" s="57" t="n">
        <v>1500000000</v>
      </c>
      <c r="D9" s="8" t="n"/>
      <c r="E9" s="8" t="n"/>
      <c r="F9" s="8" t="n"/>
      <c r="G9" s="8" t="n"/>
      <c r="H9" s="8" t="n"/>
      <c r="I9" s="8" t="n"/>
    </row>
    <row r="10">
      <c r="A10" s="8" t="n"/>
      <c r="B10" s="12" t="inlineStr">
        <is>
          <t>Carry (valorização mercado a.a.)</t>
        </is>
      </c>
      <c r="C10" s="58" t="n">
        <v>0.1</v>
      </c>
      <c r="D10" s="8" t="n"/>
      <c r="E10" s="8" t="n"/>
      <c r="F10" s="8" t="n"/>
      <c r="G10" s="8" t="n"/>
      <c r="H10" s="8" t="n"/>
      <c r="I10" s="8" t="n"/>
    </row>
    <row r="11">
      <c r="A11" s="8" t="n"/>
      <c r="B11" s="12" t="inlineStr">
        <is>
          <t>Captação (NNM % AuC, mensal)</t>
        </is>
      </c>
      <c r="C11" s="59" t="n">
        <v>0.008</v>
      </c>
      <c r="D11" s="8" t="n"/>
      <c r="E11" s="8" t="n"/>
      <c r="F11" s="8" t="n"/>
      <c r="G11" s="8" t="n"/>
      <c r="H11" s="8" t="n"/>
      <c r="I11" s="8" t="n"/>
    </row>
    <row r="12">
      <c r="A12" s="8" t="n"/>
      <c r="B12" s="11" t="inlineStr">
        <is>
          <t>AuC Projetado</t>
        </is>
      </c>
      <c r="C12" s="8" t="n"/>
      <c r="D12" s="13">
        <f>$C$9*(1+$C$10)+$C$9*$C$11*12</f>
        <v/>
      </c>
      <c r="E12" s="13">
        <f>D12*(1+$C$10)+D12*$C$11*12</f>
        <v/>
      </c>
      <c r="F12" s="13">
        <f>E12*(1+$C$10)+E12*$C$11*12</f>
        <v/>
      </c>
      <c r="G12" s="13">
        <f>F12*(1+$C$10)+F12*$C$11*12</f>
        <v/>
      </c>
      <c r="H12" s="13">
        <f>G12*(1+$C$10)+G12*$C$11*12</f>
        <v/>
      </c>
      <c r="I12" s="8" t="n"/>
    </row>
    <row r="13">
      <c r="A13" s="8" t="n"/>
      <c r="B13" s="14" t="inlineStr">
        <is>
          <t>Crescimento AuC (%)</t>
        </is>
      </c>
      <c r="C13" s="8" t="n"/>
      <c r="D13" s="15">
        <f>D12/$C$9-1</f>
        <v/>
      </c>
      <c r="E13" s="15">
        <f>E12/D12-1</f>
        <v/>
      </c>
      <c r="F13" s="15">
        <f>F12/E12-1</f>
        <v/>
      </c>
      <c r="G13" s="15">
        <f>G12/F12-1</f>
        <v/>
      </c>
      <c r="H13" s="15">
        <f>H12/G12-1</f>
        <v/>
      </c>
      <c r="I13" s="8" t="n"/>
    </row>
    <row r="14">
      <c r="A14" s="8" t="n"/>
      <c r="B14" s="8" t="n"/>
      <c r="C14" s="8" t="n"/>
      <c r="D14" s="8" t="n"/>
      <c r="E14" s="8" t="n"/>
      <c r="F14" s="8" t="n"/>
      <c r="G14" s="8" t="n"/>
      <c r="H14" s="8" t="n"/>
      <c r="I14" s="8" t="n"/>
    </row>
    <row r="15">
      <c r="A15" s="8" t="n"/>
      <c r="B15" s="11" t="inlineStr">
        <is>
          <t>RECEITA</t>
        </is>
      </c>
      <c r="C15" s="8" t="n"/>
      <c r="D15" s="8" t="n"/>
      <c r="E15" s="8" t="n"/>
      <c r="F15" s="8" t="n"/>
      <c r="G15" s="8" t="n"/>
      <c r="H15" s="8" t="n"/>
      <c r="I15" s="8" t="n"/>
    </row>
    <row r="16">
      <c r="A16" s="8" t="n"/>
      <c r="B16" s="12" t="inlineStr">
        <is>
          <t>ROA Investimentos (a.a.)</t>
        </is>
      </c>
      <c r="C16" s="59" t="n">
        <v>0.0035</v>
      </c>
      <c r="D16" s="8" t="n"/>
      <c r="E16" s="8" t="n"/>
      <c r="F16" s="8" t="n"/>
      <c r="G16" s="8" t="n"/>
      <c r="H16" s="8" t="n"/>
      <c r="I16" s="8" t="n"/>
    </row>
    <row r="17">
      <c r="A17" s="8" t="n"/>
      <c r="B17" s="12" t="inlineStr">
        <is>
          <t>ROA PJ2 / Demais (a.a.)</t>
        </is>
      </c>
      <c r="C17" s="59" t="n">
        <v>0.0012</v>
      </c>
      <c r="D17" s="8" t="n"/>
      <c r="E17" s="8" t="n"/>
      <c r="F17" s="8" t="n"/>
      <c r="G17" s="8" t="n"/>
      <c r="H17" s="8" t="n"/>
      <c r="I17" s="8" t="n"/>
    </row>
    <row r="18">
      <c r="A18" s="8" t="n"/>
      <c r="B18" s="12" t="inlineStr">
        <is>
          <t>Receita Investimentos</t>
        </is>
      </c>
      <c r="C18" s="8" t="n"/>
      <c r="D18" s="16">
        <f>D12*$C$16</f>
        <v/>
      </c>
      <c r="E18" s="16">
        <f>E12*$C$16</f>
        <v/>
      </c>
      <c r="F18" s="16">
        <f>F12*$C$16</f>
        <v/>
      </c>
      <c r="G18" s="16">
        <f>G12*$C$16</f>
        <v/>
      </c>
      <c r="H18" s="16">
        <f>H12*$C$16</f>
        <v/>
      </c>
      <c r="I18" s="8" t="n"/>
    </row>
    <row r="19">
      <c r="A19" s="8" t="n"/>
      <c r="B19" s="12" t="inlineStr">
        <is>
          <t>Receita PJ2 / Demais</t>
        </is>
      </c>
      <c r="C19" s="8" t="n"/>
      <c r="D19" s="16">
        <f>D12*$C$17</f>
        <v/>
      </c>
      <c r="E19" s="16">
        <f>E12*$C$17</f>
        <v/>
      </c>
      <c r="F19" s="16">
        <f>F12*$C$17</f>
        <v/>
      </c>
      <c r="G19" s="16">
        <f>G12*$C$17</f>
        <v/>
      </c>
      <c r="H19" s="16">
        <f>H12*$C$17</f>
        <v/>
      </c>
      <c r="I19" s="8" t="n"/>
    </row>
    <row r="20">
      <c r="A20" s="8" t="n"/>
      <c r="B20" s="11" t="inlineStr">
        <is>
          <t>(=) Receita Bruta</t>
        </is>
      </c>
      <c r="C20" s="8" t="n"/>
      <c r="D20" s="13">
        <f>D18+D19</f>
        <v/>
      </c>
      <c r="E20" s="13">
        <f>E18+E19</f>
        <v/>
      </c>
      <c r="F20" s="13">
        <f>F18+F19</f>
        <v/>
      </c>
      <c r="G20" s="13">
        <f>G18+G19</f>
        <v/>
      </c>
      <c r="H20" s="13">
        <f>H18+H19</f>
        <v/>
      </c>
      <c r="I20" s="8" t="n"/>
    </row>
    <row r="21">
      <c r="A21" s="8" t="n"/>
      <c r="B21" s="14" t="inlineStr">
        <is>
          <t>ROA Total (check)</t>
        </is>
      </c>
      <c r="C21" s="8" t="n"/>
      <c r="D21" s="17">
        <f>IF(D12=0,0,D20/D12)</f>
        <v/>
      </c>
      <c r="E21" s="17">
        <f>IF(E12=0,0,E20/E12)</f>
        <v/>
      </c>
      <c r="F21" s="17">
        <f>IF(F12=0,0,F20/F12)</f>
        <v/>
      </c>
      <c r="G21" s="17">
        <f>IF(G12=0,0,G20/G12)</f>
        <v/>
      </c>
      <c r="H21" s="17">
        <f>IF(H12=0,0,H20/H12)</f>
        <v/>
      </c>
      <c r="I21" s="8" t="n"/>
    </row>
    <row r="22">
      <c r="A22" s="8" t="n"/>
      <c r="B22" s="8" t="n"/>
      <c r="C22" s="8" t="n"/>
      <c r="D22" s="8" t="n"/>
      <c r="E22" s="8" t="n"/>
      <c r="F22" s="8" t="n"/>
      <c r="G22" s="8" t="n"/>
      <c r="H22" s="8" t="n"/>
      <c r="I22" s="8" t="n"/>
    </row>
    <row r="23">
      <c r="A23" s="8" t="n"/>
      <c r="B23" s="63" t="inlineStr">
        <is>
          <t>DRE RESUMIDO — PROJEÇÃO 5 ANOS</t>
        </is>
      </c>
      <c r="I23" s="8" t="n"/>
    </row>
    <row r="24">
      <c r="A24" s="8" t="n"/>
      <c r="B24" s="9" t="n"/>
      <c r="C24" s="10" t="inlineStr">
        <is>
          <t>Base (%)</t>
        </is>
      </c>
      <c r="D24" s="10" t="inlineStr">
        <is>
          <t>Ano 1</t>
        </is>
      </c>
      <c r="E24" s="10" t="inlineStr">
        <is>
          <t>Ano 2</t>
        </is>
      </c>
      <c r="F24" s="10" t="inlineStr">
        <is>
          <t>Ano 3</t>
        </is>
      </c>
      <c r="G24" s="10" t="inlineStr">
        <is>
          <t>Ano 4</t>
        </is>
      </c>
      <c r="H24" s="10" t="inlineStr">
        <is>
          <t>Ano 5</t>
        </is>
      </c>
      <c r="I24" s="8" t="n"/>
    </row>
    <row r="25">
      <c r="A25" s="8" t="n"/>
      <c r="B25" s="11" t="inlineStr">
        <is>
          <t>(+) Receita Bruta</t>
        </is>
      </c>
      <c r="C25" s="8" t="n"/>
      <c r="D25" s="13">
        <f>D20</f>
        <v/>
      </c>
      <c r="E25" s="13">
        <f>E20</f>
        <v/>
      </c>
      <c r="F25" s="13">
        <f>F20</f>
        <v/>
      </c>
      <c r="G25" s="13">
        <f>G20</f>
        <v/>
      </c>
      <c r="H25" s="13">
        <f>H20</f>
        <v/>
      </c>
      <c r="I25" s="8" t="n"/>
    </row>
    <row r="26">
      <c r="A26" s="8" t="n"/>
      <c r="B26" s="12" t="inlineStr">
        <is>
          <t>(-) Impostos s/ faturamento</t>
        </is>
      </c>
      <c r="C26" s="58" t="n">
        <v>0.0965</v>
      </c>
      <c r="D26" s="16">
        <f>-D25*$C$26</f>
        <v/>
      </c>
      <c r="E26" s="16">
        <f>-E25*$C$26</f>
        <v/>
      </c>
      <c r="F26" s="16">
        <f>-F25*$C$26</f>
        <v/>
      </c>
      <c r="G26" s="16">
        <f>-G25*$C$26</f>
        <v/>
      </c>
      <c r="H26" s="16">
        <f>-H25*$C$26</f>
        <v/>
      </c>
      <c r="I26" s="8" t="n"/>
    </row>
    <row r="27">
      <c r="A27" s="8" t="n"/>
      <c r="B27" s="11" t="inlineStr">
        <is>
          <t>(=) Receita Líquida</t>
        </is>
      </c>
      <c r="C27" s="8" t="n"/>
      <c r="D27" s="13">
        <f>D25+D26</f>
        <v/>
      </c>
      <c r="E27" s="13">
        <f>E25+E26</f>
        <v/>
      </c>
      <c r="F27" s="13">
        <f>F25+F26</f>
        <v/>
      </c>
      <c r="G27" s="13">
        <f>G25+G26</f>
        <v/>
      </c>
      <c r="H27" s="13">
        <f>H25+H26</f>
        <v/>
      </c>
      <c r="I27" s="8" t="n"/>
    </row>
    <row r="28">
      <c r="A28" s="8" t="n"/>
      <c r="B28" s="12" t="inlineStr">
        <is>
          <t>(-) Comissionamento</t>
        </is>
      </c>
      <c r="C28" s="58" t="n">
        <v>0.52</v>
      </c>
      <c r="D28" s="16">
        <f>-D27*$C$28</f>
        <v/>
      </c>
      <c r="E28" s="16">
        <f>-E27*$C$28</f>
        <v/>
      </c>
      <c r="F28" s="16">
        <f>-F27*$C$28</f>
        <v/>
      </c>
      <c r="G28" s="16">
        <f>-G27*$C$28</f>
        <v/>
      </c>
      <c r="H28" s="16">
        <f>-H27*$C$28</f>
        <v/>
      </c>
      <c r="I28" s="8" t="n"/>
    </row>
    <row r="29">
      <c r="A29" s="8" t="n"/>
      <c r="B29" s="11" t="inlineStr">
        <is>
          <t>(=) Margem de Contribuição</t>
        </is>
      </c>
      <c r="C29" s="8" t="n"/>
      <c r="D29" s="13">
        <f>D27+D28</f>
        <v/>
      </c>
      <c r="E29" s="13">
        <f>E27+E28</f>
        <v/>
      </c>
      <c r="F29" s="13">
        <f>F27+F28</f>
        <v/>
      </c>
      <c r="G29" s="13">
        <f>G27+G28</f>
        <v/>
      </c>
      <c r="H29" s="13">
        <f>H27+H28</f>
        <v/>
      </c>
      <c r="I29" s="8" t="n"/>
    </row>
    <row r="30">
      <c r="A30" s="8" t="n"/>
      <c r="B30" s="14" t="inlineStr">
        <is>
          <t>(%) Margem de Contribuição</t>
        </is>
      </c>
      <c r="C30" s="8" t="n"/>
      <c r="D30" s="15">
        <f>IF(D27=0,0,D29/D27)</f>
        <v/>
      </c>
      <c r="E30" s="15">
        <f>IF(E27=0,0,E29/E27)</f>
        <v/>
      </c>
      <c r="F30" s="15">
        <f>IF(F27=0,0,F29/F27)</f>
        <v/>
      </c>
      <c r="G30" s="15">
        <f>IF(G27=0,0,G29/G27)</f>
        <v/>
      </c>
      <c r="H30" s="15">
        <f>IF(H27=0,0,H29/H27)</f>
        <v/>
      </c>
      <c r="I30" s="8" t="n"/>
    </row>
    <row r="31">
      <c r="A31" s="8" t="n"/>
      <c r="B31" s="12" t="inlineStr">
        <is>
          <t>(-) SG&amp;A</t>
        </is>
      </c>
      <c r="C31" s="57" t="n">
        <v>1500000</v>
      </c>
      <c r="D31" s="16">
        <f>-$C$31*(1+$C$32)</f>
        <v/>
      </c>
      <c r="E31" s="16">
        <f>-ABS(D31)*(1+$C$32)</f>
        <v/>
      </c>
      <c r="F31" s="16">
        <f>-ABS(E31)*(1+$C$32)</f>
        <v/>
      </c>
      <c r="G31" s="16">
        <f>-ABS(F31)*(1+$C$32)</f>
        <v/>
      </c>
      <c r="H31" s="16">
        <f>-ABS(G31)*(1+$C$32)</f>
        <v/>
      </c>
      <c r="I31" s="8" t="n"/>
    </row>
    <row r="32">
      <c r="A32" s="8" t="n"/>
      <c r="B32" s="14" t="inlineStr">
        <is>
          <t xml:space="preserve">    Cresc. SG&amp;A (a.a.)</t>
        </is>
      </c>
      <c r="C32" s="58" t="n">
        <v>0.04</v>
      </c>
      <c r="D32" s="8" t="n"/>
      <c r="E32" s="8" t="n"/>
      <c r="F32" s="8" t="n"/>
      <c r="G32" s="8" t="n"/>
      <c r="H32" s="8" t="n"/>
      <c r="I32" s="8" t="n"/>
    </row>
    <row r="33">
      <c r="A33" s="8" t="n"/>
      <c r="B33" s="14" t="inlineStr">
        <is>
          <t xml:space="preserve">    SG&amp;A / Receita Líquida</t>
        </is>
      </c>
      <c r="C33" s="8" t="n"/>
      <c r="D33" s="15">
        <f>IF(D27=0,0,ABS(D31)/D27)</f>
        <v/>
      </c>
      <c r="E33" s="15">
        <f>IF(E27=0,0,ABS(E31)/E27)</f>
        <v/>
      </c>
      <c r="F33" s="15">
        <f>IF(F27=0,0,ABS(F31)/F27)</f>
        <v/>
      </c>
      <c r="G33" s="15">
        <f>IF(G27=0,0,ABS(G31)/G27)</f>
        <v/>
      </c>
      <c r="H33" s="15">
        <f>IF(H27=0,0,ABS(H31)/H27)</f>
        <v/>
      </c>
      <c r="I33" s="8" t="n"/>
    </row>
    <row r="34">
      <c r="A34" s="8" t="n"/>
      <c r="B34" s="18" t="inlineStr">
        <is>
          <t>(=) EBITDA</t>
        </is>
      </c>
      <c r="C34" s="19" t="n"/>
      <c r="D34" s="20">
        <f>D29+D31</f>
        <v/>
      </c>
      <c r="E34" s="20">
        <f>E29+E31</f>
        <v/>
      </c>
      <c r="F34" s="20">
        <f>F29+F31</f>
        <v/>
      </c>
      <c r="G34" s="20">
        <f>G29+G31</f>
        <v/>
      </c>
      <c r="H34" s="61">
        <f>H29+H31</f>
        <v/>
      </c>
      <c r="I34" s="8" t="n"/>
    </row>
    <row r="35">
      <c r="A35" s="8" t="n"/>
      <c r="B35" s="14" t="inlineStr">
        <is>
          <t>(%) Margem EBITDA</t>
        </is>
      </c>
      <c r="C35" s="8" t="n"/>
      <c r="D35" s="15">
        <f>IF(D27=0,0,D34/D27)</f>
        <v/>
      </c>
      <c r="E35" s="15">
        <f>IF(E27=0,0,E34/E27)</f>
        <v/>
      </c>
      <c r="F35" s="15">
        <f>IF(F27=0,0,F34/F27)</f>
        <v/>
      </c>
      <c r="G35" s="15">
        <f>IF(G27=0,0,G34/G27)</f>
        <v/>
      </c>
      <c r="H35" s="15">
        <f>IF(H27=0,0,H34/H27)</f>
        <v/>
      </c>
      <c r="I35" s="8" t="n"/>
    </row>
    <row r="36">
      <c r="A36" s="8" t="n"/>
      <c r="B36" s="12" t="inlineStr">
        <is>
          <t>(-) Impostos s/ lucro (CSLL+IRPJ)</t>
        </is>
      </c>
      <c r="C36" s="58" t="n">
        <v>0.2</v>
      </c>
      <c r="D36" s="16">
        <f>-MAX(0,D25)*$C$36</f>
        <v/>
      </c>
      <c r="E36" s="16">
        <f>-MAX(0,E25)*$C$36</f>
        <v/>
      </c>
      <c r="F36" s="16">
        <f>-MAX(0,F25)*$C$36</f>
        <v/>
      </c>
      <c r="G36" s="16">
        <f>-MAX(0,G25)*$C$36</f>
        <v/>
      </c>
      <c r="H36" s="16">
        <f>-MAX(0,H25)*$C$36</f>
        <v/>
      </c>
      <c r="I36" s="8" t="n"/>
    </row>
    <row r="37">
      <c r="A37" s="8" t="n"/>
      <c r="B37" s="18" t="inlineStr">
        <is>
          <t>(=) Lucro Líquido</t>
        </is>
      </c>
      <c r="C37" s="19" t="n"/>
      <c r="D37" s="20">
        <f>D34+D36</f>
        <v/>
      </c>
      <c r="E37" s="20">
        <f>E34+E36</f>
        <v/>
      </c>
      <c r="F37" s="20">
        <f>F34+F36</f>
        <v/>
      </c>
      <c r="G37" s="20">
        <f>G34+G36</f>
        <v/>
      </c>
      <c r="H37" s="61">
        <f>H34+H36</f>
        <v/>
      </c>
      <c r="I37" s="8" t="n"/>
    </row>
    <row r="38">
      <c r="A38" s="8" t="n"/>
      <c r="B38" s="14" t="inlineStr">
        <is>
          <t>(%) Margem Líquida</t>
        </is>
      </c>
      <c r="C38" s="8" t="n"/>
      <c r="D38" s="15">
        <f>IF(D27=0,0,D37/D27)</f>
        <v/>
      </c>
      <c r="E38" s="15">
        <f>IF(E27=0,0,E37/E27)</f>
        <v/>
      </c>
      <c r="F38" s="15">
        <f>IF(F27=0,0,F37/F27)</f>
        <v/>
      </c>
      <c r="G38" s="15">
        <f>IF(G27=0,0,G37/G27)</f>
        <v/>
      </c>
      <c r="H38" s="15">
        <f>IF(H27=0,0,H37/H27)</f>
        <v/>
      </c>
      <c r="I38" s="8" t="n"/>
    </row>
    <row r="39" hidden="1" s="64">
      <c r="A39" s="8" t="n"/>
      <c r="B39" s="8" t="n"/>
      <c r="C39" s="8" t="n"/>
      <c r="D39" s="8" t="n"/>
      <c r="E39" s="8" t="n"/>
      <c r="F39" s="8" t="n"/>
      <c r="G39" s="8" t="n"/>
      <c r="H39" s="8" t="n"/>
      <c r="I39" s="8" t="n"/>
    </row>
    <row r="40" hidden="1" s="64">
      <c r="A40" s="8" t="n"/>
      <c r="B40" s="63" t="inlineStr">
        <is>
          <t>VALUATION DCF</t>
        </is>
      </c>
      <c r="I40" s="8" t="n"/>
    </row>
    <row r="41" hidden="1" s="64">
      <c r="A41" s="8" t="n"/>
      <c r="B41" s="12" t="inlineStr">
        <is>
          <t>CDI (a.a.)</t>
        </is>
      </c>
      <c r="C41" s="58" t="n">
        <v>0.149</v>
      </c>
      <c r="D41" s="8" t="n"/>
      <c r="E41" s="8" t="n"/>
      <c r="F41" s="8" t="n"/>
      <c r="G41" s="8" t="n"/>
      <c r="H41" s="8" t="n"/>
      <c r="I41" s="8" t="n"/>
    </row>
    <row r="42" hidden="1" s="64">
      <c r="A42" s="8" t="n"/>
      <c r="B42" s="12" t="inlineStr">
        <is>
          <t>Fator de Risco</t>
        </is>
      </c>
      <c r="C42" s="58" t="n">
        <v>0.08</v>
      </c>
      <c r="D42" s="8" t="n"/>
      <c r="E42" s="8" t="n"/>
      <c r="F42" s="8" t="n"/>
      <c r="G42" s="8" t="n"/>
      <c r="H42" s="8" t="n"/>
      <c r="I42" s="8" t="n"/>
    </row>
    <row r="43" hidden="1" s="64">
      <c r="A43" s="8" t="n"/>
      <c r="B43" s="11" t="inlineStr">
        <is>
          <t>WACC (= CDI + Risco)</t>
        </is>
      </c>
      <c r="C43" s="21">
        <f>C41+C42</f>
        <v/>
      </c>
      <c r="D43" s="8" t="n"/>
      <c r="E43" s="8" t="n"/>
      <c r="F43" s="8" t="n"/>
      <c r="G43" s="8" t="n"/>
      <c r="H43" s="8" t="n"/>
      <c r="I43" s="8" t="n"/>
    </row>
    <row r="44" hidden="1" s="64">
      <c r="A44" s="8" t="n"/>
      <c r="B44" s="12" t="inlineStr">
        <is>
          <t>Crescimento na Perpetuidade</t>
        </is>
      </c>
      <c r="C44" s="58" t="n">
        <v>0.05</v>
      </c>
      <c r="D44" s="8" t="n"/>
      <c r="E44" s="8" t="n"/>
      <c r="F44" s="8" t="n"/>
      <c r="G44" s="8" t="n"/>
      <c r="H44" s="8" t="n"/>
      <c r="I44" s="8" t="n"/>
    </row>
    <row r="45" hidden="1" s="64">
      <c r="A45" s="8" t="n"/>
      <c r="B45" s="8" t="n"/>
      <c r="C45" s="8" t="n"/>
      <c r="D45" s="8" t="n"/>
      <c r="E45" s="8" t="n"/>
      <c r="F45" s="8" t="n"/>
      <c r="G45" s="8" t="n"/>
      <c r="H45" s="8" t="n"/>
      <c r="I45" s="8" t="n"/>
    </row>
    <row r="46" hidden="1" s="64">
      <c r="A46" s="8" t="n"/>
      <c r="B46" s="12" t="inlineStr">
        <is>
          <t>Soma VP dos FCFs</t>
        </is>
      </c>
      <c r="C46" s="16">
        <f>D37/(1+$C$43)^1+E37/(1+$C$43)^2+F37/(1+$C$43)^3+G37/(1+$C$43)^4+H37/(1+$C$43)^5</f>
        <v/>
      </c>
      <c r="D46" s="8" t="n"/>
      <c r="E46" s="8" t="n"/>
      <c r="F46" s="8" t="n"/>
      <c r="G46" s="8" t="n"/>
      <c r="H46" s="8" t="n"/>
      <c r="I46" s="8" t="n"/>
    </row>
    <row r="47" hidden="1" s="64">
      <c r="A47" s="8" t="n"/>
      <c r="B47" s="12" t="inlineStr">
        <is>
          <t>VP do Valor Terminal</t>
        </is>
      </c>
      <c r="C47" s="16">
        <f>H37*(1+$C$44)/($C$43-$C$44)/(1+$C$43)^5</f>
        <v/>
      </c>
      <c r="D47" s="8" t="n"/>
      <c r="E47" s="8" t="n"/>
      <c r="F47" s="8" t="n"/>
      <c r="G47" s="8" t="n"/>
      <c r="H47" s="8" t="n"/>
      <c r="I47" s="8" t="n"/>
    </row>
    <row r="48">
      <c r="A48" s="8" t="n"/>
      <c r="B48" s="8" t="n"/>
      <c r="C48" s="8" t="n"/>
      <c r="D48" s="8" t="n"/>
      <c r="E48" s="8" t="n"/>
      <c r="F48" s="8" t="n"/>
      <c r="G48" s="8" t="n"/>
      <c r="H48" s="8" t="n"/>
      <c r="I48" s="8" t="n"/>
    </row>
    <row r="49" ht="17" customHeight="1" s="64">
      <c r="A49" s="8" t="n"/>
      <c r="B49" s="18" t="inlineStr">
        <is>
          <t>VALUATION DCF</t>
        </is>
      </c>
      <c r="C49" s="22">
        <f>C46+C47</f>
        <v/>
      </c>
      <c r="D49" s="23" t="n"/>
      <c r="E49" s="23" t="n"/>
      <c r="F49" s="23" t="n"/>
      <c r="G49" s="23" t="n"/>
      <c r="H49" s="23" t="n"/>
      <c r="I49" s="8" t="n"/>
    </row>
    <row r="50">
      <c r="A50" s="8" t="n"/>
      <c r="B50" s="8" t="n"/>
      <c r="C50" s="8" t="n"/>
      <c r="D50" s="8" t="n"/>
      <c r="E50" s="8" t="n"/>
      <c r="F50" s="8" t="n"/>
      <c r="G50" s="8" t="n"/>
      <c r="H50" s="8" t="n"/>
      <c r="I50" s="8" t="n"/>
    </row>
    <row r="51">
      <c r="A51" s="8" t="n"/>
      <c r="B51" s="24" t="inlineStr">
        <is>
          <t>% AuC implícito</t>
        </is>
      </c>
      <c r="C51" s="25">
        <f>IF($C$9=0,0,C49/$C$9)</f>
        <v/>
      </c>
      <c r="D51" s="8" t="n"/>
      <c r="E51" s="8" t="n"/>
      <c r="F51" s="8" t="n"/>
      <c r="G51" s="8" t="n"/>
      <c r="H51" s="8" t="n"/>
      <c r="I51" s="8" t="n"/>
    </row>
    <row r="52">
      <c r="A52" s="8" t="n"/>
      <c r="B52" s="24" t="inlineStr">
        <is>
          <t>Múltiplo EBITDA implícito (Ano 1)</t>
        </is>
      </c>
      <c r="C52" s="26">
        <f>IF(D34=0,0,C49/D34)</f>
        <v/>
      </c>
      <c r="D52" s="8" t="n"/>
      <c r="E52" s="8" t="n"/>
      <c r="F52" s="8" t="n"/>
      <c r="G52" s="8" t="n"/>
      <c r="H52" s="8" t="n"/>
      <c r="I52" s="8" t="n"/>
    </row>
    <row r="53">
      <c r="A53" s="8" t="n"/>
      <c r="B53" s="24" t="inlineStr">
        <is>
          <t>Múltiplo Receita Líq. implícito (Ano 1)</t>
        </is>
      </c>
      <c r="C53" s="26">
        <f>IF(D27=0,0,C49/D27)</f>
        <v/>
      </c>
      <c r="D53" s="8" t="n"/>
      <c r="E53" s="8" t="n"/>
      <c r="F53" s="8" t="n"/>
      <c r="G53" s="8" t="n"/>
      <c r="H53" s="8" t="n"/>
      <c r="I53" s="8" t="n"/>
    </row>
    <row r="54">
      <c r="A54" s="8" t="n"/>
      <c r="B54" s="8" t="n"/>
      <c r="C54" s="8" t="n"/>
      <c r="D54" s="8" t="n"/>
      <c r="E54" s="8" t="n"/>
      <c r="F54" s="8" t="n"/>
      <c r="G54" s="8" t="n"/>
      <c r="H54" s="8" t="n"/>
      <c r="I54" s="8" t="n"/>
    </row>
    <row r="55">
      <c r="A55" s="8" t="n"/>
      <c r="B55" s="67" t="inlineStr">
        <is>
          <t>Nota: múltiplos implícitos são consequência das premissas, não inputs do modelo.</t>
        </is>
      </c>
      <c r="I55" s="8" t="n"/>
    </row>
    <row r="56">
      <c r="A56" s="8" t="n"/>
      <c r="B56" s="65" t="inlineStr">
        <is>
          <t>Metodologia AAWZ: projeção de AuC (carry + captação), receita por ROA, DRE e DCF.</t>
        </is>
      </c>
      <c r="I56" s="8" t="n"/>
    </row>
    <row r="57">
      <c r="A57" s="8" t="n"/>
      <c r="B57" s="66" t="inlineStr">
        <is>
          <t>Quer uma análise profissional de M&amp;A da sua assessoria?</t>
        </is>
      </c>
      <c r="I57" s="8" t="n"/>
    </row>
    <row r="58" ht="30" customHeight="1" s="64">
      <c r="A58" s="8" t="n"/>
      <c r="B58" s="52" t="inlineStr">
        <is>
          <t>Fale com o time de M&amp;A da AAWZ → comercial@aawz.com.br</t>
        </is>
      </c>
      <c r="C58" s="53" t="n"/>
      <c r="D58" s="53" t="n"/>
      <c r="E58" s="53" t="n"/>
      <c r="F58" s="53" t="n"/>
      <c r="G58" s="53" t="n"/>
      <c r="H58" s="53" t="n"/>
      <c r="I58" s="8" t="n"/>
    </row>
    <row r="59">
      <c r="A59" s="8" t="n"/>
      <c r="B59" s="7" t="inlineStr">
        <is>
          <t>aawzpartners.com.br  |  +15 mandatos concluídos  |  8 anos de mercado  |  +350 operações</t>
        </is>
      </c>
      <c r="C59" s="1" t="n"/>
      <c r="D59" s="1" t="n"/>
      <c r="E59" s="1" t="n"/>
      <c r="F59" s="1" t="n"/>
      <c r="G59" s="1" t="n"/>
      <c r="H59" s="1" t="n"/>
      <c r="I59" s="8" t="n"/>
    </row>
  </sheetData>
  <sheetProtection selectLockedCells="0" selectUnlockedCells="0" algorithmName="SHA-512" sheet="1" objects="1" insertRows="1" insertHyperlinks="1" autoFilter="1" scenarios="1" formatColumns="0" deleteColumns="1" insertColumns="1" pivotTables="1" deleteRows="1" formatCells="0" saltValue="1bFUrhvuimdlFdRgICaR/Q==" formatRows="0" sort="1" spinCount="100000" hashValue="TE6/cR783gGMCqWkbiuzgik4m0TEbEhKYl73FZSqbhqMU83MaosXcy6fmGDyntxg2whJZ/CqOcb8yVzv82Bhag=="/>
  <mergeCells count="9">
    <mergeCell ref="B40:H40"/>
    <mergeCell ref="B56:H56"/>
    <mergeCell ref="B57:H57"/>
    <mergeCell ref="B55:H55"/>
    <mergeCell ref="B6:H6"/>
    <mergeCell ref="B2:H2"/>
    <mergeCell ref="B3:H3"/>
    <mergeCell ref="B4:C4"/>
    <mergeCell ref="B23:H23"/>
  </mergeCells>
  <hyperlinks>
    <hyperlink xmlns:r="http://schemas.openxmlformats.org/officeDocument/2006/relationships" ref="B57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2"/>
  <sheetViews>
    <sheetView workbookViewId="0">
      <selection activeCell="A1" sqref="A1"/>
    </sheetView>
  </sheetViews>
  <sheetFormatPr baseColWidth="10" defaultColWidth="8.83203125" defaultRowHeight="15"/>
  <cols>
    <col width="12" customWidth="1" style="64" min="1" max="1"/>
    <col width="14" customWidth="1" style="64" min="2" max="2"/>
    <col width="16" customWidth="1" style="64" min="3" max="3"/>
  </cols>
  <sheetData>
    <row r="1">
      <c r="A1" t="inlineStr">
        <is>
          <t>Data</t>
        </is>
      </c>
      <c r="B1" t="inlineStr">
        <is>
          <t>CDI Mensal</t>
        </is>
      </c>
      <c r="C1" t="inlineStr">
        <is>
          <t>Fator Acumulado</t>
        </is>
      </c>
    </row>
    <row r="2">
      <c r="A2" s="41" t="n">
        <v>40148</v>
      </c>
      <c r="B2" t="n">
        <v>0</v>
      </c>
      <c r="C2" t="n">
        <v>1</v>
      </c>
    </row>
    <row r="3">
      <c r="A3" s="41" t="n">
        <v>40179</v>
      </c>
      <c r="B3" s="42" t="n">
        <v>0.0066</v>
      </c>
      <c r="C3" s="43">
        <f>C2*(1+B3)</f>
        <v/>
      </c>
    </row>
    <row r="4">
      <c r="A4" s="41" t="n">
        <v>40210</v>
      </c>
      <c r="B4" s="42" t="n">
        <v>0.0059</v>
      </c>
      <c r="C4" s="43">
        <f>C3*(1+B4)</f>
        <v/>
      </c>
    </row>
    <row r="5">
      <c r="A5" s="41" t="n">
        <v>40238</v>
      </c>
      <c r="B5" s="42" t="n">
        <v>0.0076</v>
      </c>
      <c r="C5" s="43">
        <f>C4*(1+B5)</f>
        <v/>
      </c>
    </row>
    <row r="6">
      <c r="A6" s="41" t="n">
        <v>40269</v>
      </c>
      <c r="B6" s="42" t="n">
        <v>0.0066</v>
      </c>
      <c r="C6" s="43">
        <f>C5*(1+B6)</f>
        <v/>
      </c>
    </row>
    <row r="7">
      <c r="A7" s="41" t="n">
        <v>40299</v>
      </c>
      <c r="B7" s="42" t="n">
        <v>0.0075</v>
      </c>
      <c r="C7" s="43">
        <f>C6*(1+B7)</f>
        <v/>
      </c>
    </row>
    <row r="8">
      <c r="A8" s="41" t="n">
        <v>40330</v>
      </c>
      <c r="B8" s="42" t="n">
        <v>0.007900000000000001</v>
      </c>
      <c r="C8" s="43">
        <f>C7*(1+B8)</f>
        <v/>
      </c>
    </row>
    <row r="9">
      <c r="A9" s="41" t="n">
        <v>40360</v>
      </c>
      <c r="B9" s="42" t="n">
        <v>0.0086</v>
      </c>
      <c r="C9" s="43">
        <f>C8*(1+B9)</f>
        <v/>
      </c>
    </row>
    <row r="10">
      <c r="A10" s="41" t="n">
        <v>40391</v>
      </c>
      <c r="B10" s="42" t="n">
        <v>0.0089</v>
      </c>
      <c r="C10" s="43">
        <f>C9*(1+B10)</f>
        <v/>
      </c>
    </row>
    <row r="11">
      <c r="A11" s="41" t="n">
        <v>40422</v>
      </c>
      <c r="B11" s="42" t="n">
        <v>0.008399999999999999</v>
      </c>
      <c r="C11" s="43">
        <f>C10*(1+B11)</f>
        <v/>
      </c>
    </row>
    <row r="12">
      <c r="A12" s="41" t="n">
        <v>40452</v>
      </c>
      <c r="B12" s="42" t="n">
        <v>0.008100000000000001</v>
      </c>
      <c r="C12" s="43">
        <f>C11*(1+B12)</f>
        <v/>
      </c>
    </row>
    <row r="13">
      <c r="A13" s="41" t="n">
        <v>40483</v>
      </c>
      <c r="B13" s="42" t="n">
        <v>0.008100000000000001</v>
      </c>
      <c r="C13" s="43">
        <f>C12*(1+B13)</f>
        <v/>
      </c>
    </row>
    <row r="14">
      <c r="A14" s="41" t="n">
        <v>40513</v>
      </c>
      <c r="B14" s="42" t="n">
        <v>0.009300000000000001</v>
      </c>
      <c r="C14" s="43">
        <f>C13*(1+B14)</f>
        <v/>
      </c>
    </row>
    <row r="15">
      <c r="A15" s="41" t="n">
        <v>40544</v>
      </c>
      <c r="B15" s="42" t="n">
        <v>0.0086</v>
      </c>
      <c r="C15" s="43">
        <f>C14*(1+B15)</f>
        <v/>
      </c>
    </row>
    <row r="16">
      <c r="A16" s="41" t="n">
        <v>40575</v>
      </c>
      <c r="B16" s="42" t="n">
        <v>0.008399999999999999</v>
      </c>
      <c r="C16" s="43">
        <f>C15*(1+B16)</f>
        <v/>
      </c>
    </row>
    <row r="17">
      <c r="A17" s="41" t="n">
        <v>40603</v>
      </c>
      <c r="B17" s="42" t="n">
        <v>0.0092</v>
      </c>
      <c r="C17" s="43">
        <f>C16*(1+B17)</f>
        <v/>
      </c>
    </row>
    <row r="18">
      <c r="A18" s="41" t="n">
        <v>40634</v>
      </c>
      <c r="B18" s="42" t="n">
        <v>0.008399999999999999</v>
      </c>
      <c r="C18" s="43">
        <f>C17*(1+B18)</f>
        <v/>
      </c>
    </row>
    <row r="19">
      <c r="A19" s="41" t="n">
        <v>40664</v>
      </c>
      <c r="B19" s="42" t="n">
        <v>0.009899999999999999</v>
      </c>
      <c r="C19" s="43">
        <f>C18*(1+B19)</f>
        <v/>
      </c>
    </row>
    <row r="20">
      <c r="A20" s="41" t="n">
        <v>40695</v>
      </c>
      <c r="B20" s="42" t="n">
        <v>0.0095</v>
      </c>
      <c r="C20" s="43">
        <f>C19*(1+B20)</f>
        <v/>
      </c>
    </row>
    <row r="21">
      <c r="A21" s="41" t="n">
        <v>40725</v>
      </c>
      <c r="B21" s="42" t="n">
        <v>0.0097</v>
      </c>
      <c r="C21" s="43">
        <f>C20*(1+B21)</f>
        <v/>
      </c>
    </row>
    <row r="22">
      <c r="A22" s="41" t="n">
        <v>40756</v>
      </c>
      <c r="B22" s="42" t="n">
        <v>0.0107</v>
      </c>
      <c r="C22" s="43">
        <f>C21*(1+B22)</f>
        <v/>
      </c>
    </row>
    <row r="23">
      <c r="A23" s="41" t="n">
        <v>40787</v>
      </c>
      <c r="B23" s="42" t="n">
        <v>0.009399999999999999</v>
      </c>
      <c r="C23" s="43">
        <f>C22*(1+B23)</f>
        <v/>
      </c>
    </row>
    <row r="24">
      <c r="A24" s="41" t="n">
        <v>40817</v>
      </c>
      <c r="B24" s="42" t="n">
        <v>0.008800000000000001</v>
      </c>
      <c r="C24" s="43">
        <f>C23*(1+B24)</f>
        <v/>
      </c>
    </row>
    <row r="25">
      <c r="A25" s="41" t="n">
        <v>40848</v>
      </c>
      <c r="B25" s="42" t="n">
        <v>0.0086</v>
      </c>
      <c r="C25" s="43">
        <f>C24*(1+B25)</f>
        <v/>
      </c>
    </row>
    <row r="26">
      <c r="A26" s="41" t="n">
        <v>40878</v>
      </c>
      <c r="B26" s="42" t="n">
        <v>0.009000000000000001</v>
      </c>
      <c r="C26" s="43">
        <f>C25*(1+B26)</f>
        <v/>
      </c>
    </row>
    <row r="27">
      <c r="A27" s="41" t="n">
        <v>40909</v>
      </c>
      <c r="B27" s="42" t="n">
        <v>0.0089</v>
      </c>
      <c r="C27" s="43">
        <f>C26*(1+B27)</f>
        <v/>
      </c>
    </row>
    <row r="28">
      <c r="A28" s="41" t="n">
        <v>40940</v>
      </c>
      <c r="B28" s="42" t="n">
        <v>0.0074</v>
      </c>
      <c r="C28" s="43">
        <f>C27*(1+B28)</f>
        <v/>
      </c>
    </row>
    <row r="29">
      <c r="A29" s="41" t="n">
        <v>40969</v>
      </c>
      <c r="B29" s="42" t="n">
        <v>0.008100000000000001</v>
      </c>
      <c r="C29" s="43">
        <f>C28*(1+B29)</f>
        <v/>
      </c>
    </row>
    <row r="30">
      <c r="A30" s="41" t="n">
        <v>41000</v>
      </c>
      <c r="B30" s="42" t="n">
        <v>0.006999999999999999</v>
      </c>
      <c r="C30" s="43">
        <f>C29*(1+B30)</f>
        <v/>
      </c>
    </row>
    <row r="31">
      <c r="A31" s="41" t="n">
        <v>41030</v>
      </c>
      <c r="B31" s="42" t="n">
        <v>0.0073</v>
      </c>
      <c r="C31" s="43">
        <f>C30*(1+B31)</f>
        <v/>
      </c>
    </row>
    <row r="32">
      <c r="A32" s="41" t="n">
        <v>41061</v>
      </c>
      <c r="B32" s="42" t="n">
        <v>0.0064</v>
      </c>
      <c r="C32" s="43">
        <f>C31*(1+B32)</f>
        <v/>
      </c>
    </row>
    <row r="33">
      <c r="A33" s="41" t="n">
        <v>41091</v>
      </c>
      <c r="B33" s="42" t="n">
        <v>0.0068</v>
      </c>
      <c r="C33" s="43">
        <f>C32*(1+B33)</f>
        <v/>
      </c>
    </row>
    <row r="34">
      <c r="A34" s="41" t="n">
        <v>41122</v>
      </c>
      <c r="B34" s="42" t="n">
        <v>0.0069</v>
      </c>
      <c r="C34" s="43">
        <f>C33*(1+B34)</f>
        <v/>
      </c>
    </row>
    <row r="35">
      <c r="A35" s="41" t="n">
        <v>41153</v>
      </c>
      <c r="B35" s="42" t="n">
        <v>0.0054</v>
      </c>
      <c r="C35" s="43">
        <f>C34*(1+B35)</f>
        <v/>
      </c>
    </row>
    <row r="36">
      <c r="A36" s="41" t="n">
        <v>41183</v>
      </c>
      <c r="B36" s="42" t="n">
        <v>0.0061</v>
      </c>
      <c r="C36" s="43">
        <f>C35*(1+B36)</f>
        <v/>
      </c>
    </row>
    <row r="37">
      <c r="A37" s="41" t="n">
        <v>41214</v>
      </c>
      <c r="B37" s="42" t="n">
        <v>0.0054</v>
      </c>
      <c r="C37" s="43">
        <f>C36*(1+B37)</f>
        <v/>
      </c>
    </row>
    <row r="38">
      <c r="A38" s="41" t="n">
        <v>41244</v>
      </c>
      <c r="B38" s="42" t="n">
        <v>0.0053</v>
      </c>
      <c r="C38" s="43">
        <f>C37*(1+B38)</f>
        <v/>
      </c>
    </row>
    <row r="39">
      <c r="A39" s="41" t="n">
        <v>41275</v>
      </c>
      <c r="B39" s="42" t="n">
        <v>0.0059</v>
      </c>
      <c r="C39" s="43">
        <f>C38*(1+B39)</f>
        <v/>
      </c>
    </row>
    <row r="40">
      <c r="A40" s="41" t="n">
        <v>41306</v>
      </c>
      <c r="B40" s="42" t="n">
        <v>0.0048</v>
      </c>
      <c r="C40" s="43">
        <f>C39*(1+B40)</f>
        <v/>
      </c>
    </row>
    <row r="41">
      <c r="A41" s="41" t="n">
        <v>41334</v>
      </c>
      <c r="B41" s="42" t="n">
        <v>0.0054</v>
      </c>
      <c r="C41" s="43">
        <f>C40*(1+B41)</f>
        <v/>
      </c>
    </row>
    <row r="42">
      <c r="A42" s="41" t="n">
        <v>41365</v>
      </c>
      <c r="B42" s="42" t="n">
        <v>0.006</v>
      </c>
      <c r="C42" s="43">
        <f>C41*(1+B42)</f>
        <v/>
      </c>
    </row>
    <row r="43">
      <c r="A43" s="41" t="n">
        <v>41395</v>
      </c>
      <c r="B43" s="42" t="n">
        <v>0.0058</v>
      </c>
      <c r="C43" s="43">
        <f>C42*(1+B43)</f>
        <v/>
      </c>
    </row>
    <row r="44">
      <c r="A44" s="41" t="n">
        <v>41426</v>
      </c>
      <c r="B44" s="42" t="n">
        <v>0.0059</v>
      </c>
      <c r="C44" s="43">
        <f>C43*(1+B44)</f>
        <v/>
      </c>
    </row>
    <row r="45">
      <c r="A45" s="41" t="n">
        <v>41456</v>
      </c>
      <c r="B45" s="42" t="n">
        <v>0.0071</v>
      </c>
      <c r="C45" s="43">
        <f>C44*(1+B45)</f>
        <v/>
      </c>
    </row>
    <row r="46">
      <c r="A46" s="41" t="n">
        <v>41487</v>
      </c>
      <c r="B46" s="42" t="n">
        <v>0.006999999999999999</v>
      </c>
      <c r="C46" s="43">
        <f>C45*(1+B46)</f>
        <v/>
      </c>
    </row>
    <row r="47">
      <c r="A47" s="41" t="n">
        <v>41518</v>
      </c>
      <c r="B47" s="42" t="n">
        <v>0.006999999999999999</v>
      </c>
      <c r="C47" s="43">
        <f>C46*(1+B47)</f>
        <v/>
      </c>
    </row>
    <row r="48">
      <c r="A48" s="41" t="n">
        <v>41548</v>
      </c>
      <c r="B48" s="42" t="n">
        <v>0.008</v>
      </c>
      <c r="C48" s="43">
        <f>C47*(1+B48)</f>
        <v/>
      </c>
    </row>
    <row r="49">
      <c r="A49" s="41" t="n">
        <v>41579</v>
      </c>
      <c r="B49" s="42" t="n">
        <v>0.0071</v>
      </c>
      <c r="C49" s="43">
        <f>C48*(1+B49)</f>
        <v/>
      </c>
    </row>
    <row r="50">
      <c r="A50" s="41" t="n">
        <v>41609</v>
      </c>
      <c r="B50" s="42" t="n">
        <v>0.007800000000000001</v>
      </c>
      <c r="C50" s="43">
        <f>C49*(1+B50)</f>
        <v/>
      </c>
    </row>
    <row r="51">
      <c r="A51" s="41" t="n">
        <v>41640</v>
      </c>
      <c r="B51" s="42" t="n">
        <v>0.008399999999999999</v>
      </c>
      <c r="C51" s="43">
        <f>C50*(1+B51)</f>
        <v/>
      </c>
    </row>
    <row r="52">
      <c r="A52" s="41" t="n">
        <v>41671</v>
      </c>
      <c r="B52" s="42" t="n">
        <v>0.007800000000000001</v>
      </c>
      <c r="C52" s="43">
        <f>C51*(1+B52)</f>
        <v/>
      </c>
    </row>
    <row r="53">
      <c r="A53" s="41" t="n">
        <v>41699</v>
      </c>
      <c r="B53" s="42" t="n">
        <v>0.0076</v>
      </c>
      <c r="C53" s="43">
        <f>C52*(1+B53)</f>
        <v/>
      </c>
    </row>
    <row r="54">
      <c r="A54" s="41" t="n">
        <v>41730</v>
      </c>
      <c r="B54" s="42" t="n">
        <v>0.008199999999999999</v>
      </c>
      <c r="C54" s="43">
        <f>C53*(1+B54)</f>
        <v/>
      </c>
    </row>
    <row r="55">
      <c r="A55" s="41" t="n">
        <v>41760</v>
      </c>
      <c r="B55" s="42" t="n">
        <v>0.0086</v>
      </c>
      <c r="C55" s="43">
        <f>C54*(1+B55)</f>
        <v/>
      </c>
    </row>
    <row r="56">
      <c r="A56" s="41" t="n">
        <v>41791</v>
      </c>
      <c r="B56" s="42" t="n">
        <v>0.008199999999999999</v>
      </c>
      <c r="C56" s="43">
        <f>C55*(1+B56)</f>
        <v/>
      </c>
    </row>
    <row r="57">
      <c r="A57" s="41" t="n">
        <v>41821</v>
      </c>
      <c r="B57" s="42" t="n">
        <v>0.009399999999999999</v>
      </c>
      <c r="C57" s="43">
        <f>C56*(1+B57)</f>
        <v/>
      </c>
    </row>
    <row r="58">
      <c r="A58" s="41" t="n">
        <v>41852</v>
      </c>
      <c r="B58" s="42" t="n">
        <v>0.0086</v>
      </c>
      <c r="C58" s="43">
        <f>C57*(1+B58)</f>
        <v/>
      </c>
    </row>
    <row r="59">
      <c r="A59" s="41" t="n">
        <v>41883</v>
      </c>
      <c r="B59" s="42" t="n">
        <v>0.009000000000000001</v>
      </c>
      <c r="C59" s="43">
        <f>C58*(1+B59)</f>
        <v/>
      </c>
    </row>
    <row r="60">
      <c r="A60" s="41" t="n">
        <v>41913</v>
      </c>
      <c r="B60" s="42" t="n">
        <v>0.009399999999999999</v>
      </c>
      <c r="C60" s="43">
        <f>C59*(1+B60)</f>
        <v/>
      </c>
    </row>
    <row r="61">
      <c r="A61" s="41" t="n">
        <v>41944</v>
      </c>
      <c r="B61" s="42" t="n">
        <v>0.008399999999999999</v>
      </c>
      <c r="C61" s="43">
        <f>C60*(1+B61)</f>
        <v/>
      </c>
    </row>
    <row r="62">
      <c r="A62" s="41" t="n">
        <v>41974</v>
      </c>
      <c r="B62" s="42" t="n">
        <v>0.009599999999999999</v>
      </c>
      <c r="C62" s="43">
        <f>C61*(1+B62)</f>
        <v/>
      </c>
    </row>
    <row r="63">
      <c r="A63" s="41" t="n">
        <v>42005</v>
      </c>
      <c r="B63" s="42" t="n">
        <v>0.009300000000000001</v>
      </c>
      <c r="C63" s="43">
        <f>C62*(1+B63)</f>
        <v/>
      </c>
    </row>
    <row r="64">
      <c r="A64" s="41" t="n">
        <v>42036</v>
      </c>
      <c r="B64" s="42" t="n">
        <v>0.008199999999999999</v>
      </c>
      <c r="C64" s="43">
        <f>C63*(1+B64)</f>
        <v/>
      </c>
    </row>
    <row r="65">
      <c r="A65" s="41" t="n">
        <v>42064</v>
      </c>
      <c r="B65" s="42" t="n">
        <v>0.0104</v>
      </c>
      <c r="C65" s="43">
        <f>C64*(1+B65)</f>
        <v/>
      </c>
    </row>
    <row r="66">
      <c r="A66" s="41" t="n">
        <v>42095</v>
      </c>
      <c r="B66" s="42" t="n">
        <v>0.0095</v>
      </c>
      <c r="C66" s="43">
        <f>C65*(1+B66)</f>
        <v/>
      </c>
    </row>
    <row r="67">
      <c r="A67" s="41" t="n">
        <v>42125</v>
      </c>
      <c r="B67" s="42" t="n">
        <v>0.0098</v>
      </c>
      <c r="C67" s="43">
        <f>C66*(1+B67)</f>
        <v/>
      </c>
    </row>
    <row r="68">
      <c r="A68" s="41" t="n">
        <v>42156</v>
      </c>
      <c r="B68" s="42" t="n">
        <v>0.0107</v>
      </c>
      <c r="C68" s="43">
        <f>C67*(1+B68)</f>
        <v/>
      </c>
    </row>
    <row r="69">
      <c r="A69" s="41" t="n">
        <v>42186</v>
      </c>
      <c r="B69" s="42" t="n">
        <v>0.0118</v>
      </c>
      <c r="C69" s="43">
        <f>C68*(1+B69)</f>
        <v/>
      </c>
    </row>
    <row r="70">
      <c r="A70" s="41" t="n">
        <v>42217</v>
      </c>
      <c r="B70" s="42" t="n">
        <v>0.0111</v>
      </c>
      <c r="C70" s="43">
        <f>C69*(1+B70)</f>
        <v/>
      </c>
    </row>
    <row r="71">
      <c r="A71" s="41" t="n">
        <v>42248</v>
      </c>
      <c r="B71" s="42" t="n">
        <v>0.0111</v>
      </c>
      <c r="C71" s="43">
        <f>C70*(1+B71)</f>
        <v/>
      </c>
    </row>
    <row r="72">
      <c r="A72" s="41" t="n">
        <v>42278</v>
      </c>
      <c r="B72" s="42" t="n">
        <v>0.0111</v>
      </c>
      <c r="C72" s="43">
        <f>C71*(1+B72)</f>
        <v/>
      </c>
    </row>
    <row r="73">
      <c r="A73" s="41" t="n">
        <v>42309</v>
      </c>
      <c r="B73" s="42" t="n">
        <v>0.0106</v>
      </c>
      <c r="C73" s="43">
        <f>C72*(1+B73)</f>
        <v/>
      </c>
    </row>
    <row r="74">
      <c r="A74" s="41" t="n">
        <v>42339</v>
      </c>
      <c r="B74" s="42" t="n">
        <v>0.0116</v>
      </c>
      <c r="C74" s="43">
        <f>C73*(1+B74)</f>
        <v/>
      </c>
    </row>
    <row r="75">
      <c r="A75" s="41" t="n">
        <v>42370</v>
      </c>
      <c r="B75" s="42" t="n">
        <v>0.0105</v>
      </c>
      <c r="C75" s="43">
        <f>C74*(1+B75)</f>
        <v/>
      </c>
    </row>
    <row r="76">
      <c r="A76" s="41" t="n">
        <v>42401</v>
      </c>
      <c r="B76" s="42" t="n">
        <v>0.01</v>
      </c>
      <c r="C76" s="43">
        <f>C75*(1+B76)</f>
        <v/>
      </c>
    </row>
    <row r="77">
      <c r="A77" s="41" t="n">
        <v>42430</v>
      </c>
      <c r="B77" s="42" t="n">
        <v>0.0116</v>
      </c>
      <c r="C77" s="43">
        <f>C76*(1+B77)</f>
        <v/>
      </c>
    </row>
    <row r="78">
      <c r="A78" s="41" t="n">
        <v>42461</v>
      </c>
      <c r="B78" s="42" t="n">
        <v>0.0105</v>
      </c>
      <c r="C78" s="43">
        <f>C77*(1+B78)</f>
        <v/>
      </c>
    </row>
    <row r="79">
      <c r="A79" s="41" t="n">
        <v>42491</v>
      </c>
      <c r="B79" s="42" t="n">
        <v>0.0111</v>
      </c>
      <c r="C79" s="43">
        <f>C78*(1+B79)</f>
        <v/>
      </c>
    </row>
    <row r="80">
      <c r="A80" s="41" t="n">
        <v>42522</v>
      </c>
      <c r="B80" s="42" t="n">
        <v>0.0116</v>
      </c>
      <c r="C80" s="43">
        <f>C79*(1+B80)</f>
        <v/>
      </c>
    </row>
    <row r="81">
      <c r="A81" s="41" t="n">
        <v>42552</v>
      </c>
      <c r="B81" s="42" t="n">
        <v>0.0111</v>
      </c>
      <c r="C81" s="43">
        <f>C80*(1+B81)</f>
        <v/>
      </c>
    </row>
    <row r="82">
      <c r="A82" s="41" t="n">
        <v>42583</v>
      </c>
      <c r="B82" s="42" t="n">
        <v>0.0121</v>
      </c>
      <c r="C82" s="43">
        <f>C81*(1+B82)</f>
        <v/>
      </c>
    </row>
    <row r="83">
      <c r="A83" s="41" t="n">
        <v>42614</v>
      </c>
      <c r="B83" s="42" t="n">
        <v>0.0111</v>
      </c>
      <c r="C83" s="43">
        <f>C82*(1+B83)</f>
        <v/>
      </c>
    </row>
    <row r="84">
      <c r="A84" s="41" t="n">
        <v>42644</v>
      </c>
      <c r="B84" s="42" t="n">
        <v>0.0105</v>
      </c>
      <c r="C84" s="43">
        <f>C83*(1+B84)</f>
        <v/>
      </c>
    </row>
    <row r="85">
      <c r="A85" s="41" t="n">
        <v>42675</v>
      </c>
      <c r="B85" s="42" t="n">
        <v>0.0104</v>
      </c>
      <c r="C85" s="43">
        <f>C84*(1+B85)</f>
        <v/>
      </c>
    </row>
    <row r="86">
      <c r="A86" s="41" t="n">
        <v>42705</v>
      </c>
      <c r="B86" s="42" t="n">
        <v>0.0112</v>
      </c>
      <c r="C86" s="43">
        <f>C85*(1+B86)</f>
        <v/>
      </c>
    </row>
    <row r="87">
      <c r="A87" s="41" t="n">
        <v>42736</v>
      </c>
      <c r="B87" s="42" t="n">
        <v>0.0108</v>
      </c>
      <c r="C87" s="43">
        <f>C86*(1+B87)</f>
        <v/>
      </c>
    </row>
    <row r="88">
      <c r="A88" s="41" t="n">
        <v>42767</v>
      </c>
      <c r="B88" s="42" t="n">
        <v>0.0086</v>
      </c>
      <c r="C88" s="43">
        <f>C87*(1+B88)</f>
        <v/>
      </c>
    </row>
    <row r="89">
      <c r="A89" s="41" t="n">
        <v>42795</v>
      </c>
      <c r="B89" s="42" t="n">
        <v>0.0105</v>
      </c>
      <c r="C89" s="43">
        <f>C88*(1+B89)</f>
        <v/>
      </c>
    </row>
    <row r="90">
      <c r="A90" s="41" t="n">
        <v>42826</v>
      </c>
      <c r="B90" s="42" t="n">
        <v>0.007900000000000001</v>
      </c>
      <c r="C90" s="43">
        <f>C89*(1+B90)</f>
        <v/>
      </c>
    </row>
    <row r="91">
      <c r="A91" s="41" t="n">
        <v>42856</v>
      </c>
      <c r="B91" s="42" t="n">
        <v>0.009300000000000001</v>
      </c>
      <c r="C91" s="43">
        <f>C90*(1+B91)</f>
        <v/>
      </c>
    </row>
    <row r="92">
      <c r="A92" s="41" t="n">
        <v>42887</v>
      </c>
      <c r="B92" s="42" t="n">
        <v>0.008100000000000001</v>
      </c>
      <c r="C92" s="43">
        <f>C91*(1+B92)</f>
        <v/>
      </c>
    </row>
    <row r="93">
      <c r="A93" s="41" t="n">
        <v>42917</v>
      </c>
      <c r="B93" s="42" t="n">
        <v>0.008</v>
      </c>
      <c r="C93" s="43">
        <f>C92*(1+B93)</f>
        <v/>
      </c>
    </row>
    <row r="94">
      <c r="A94" s="41" t="n">
        <v>42948</v>
      </c>
      <c r="B94" s="42" t="n">
        <v>0.008</v>
      </c>
      <c r="C94" s="43">
        <f>C93*(1+B94)</f>
        <v/>
      </c>
    </row>
    <row r="95">
      <c r="A95" s="41" t="n">
        <v>42979</v>
      </c>
      <c r="B95" s="42" t="n">
        <v>0.0064</v>
      </c>
      <c r="C95" s="43">
        <f>C94*(1+B95)</f>
        <v/>
      </c>
    </row>
    <row r="96">
      <c r="A96" s="41" t="n">
        <v>43009</v>
      </c>
      <c r="B96" s="42" t="n">
        <v>0.0064</v>
      </c>
      <c r="C96" s="43">
        <f>C95*(1+B96)</f>
        <v/>
      </c>
    </row>
    <row r="97">
      <c r="A97" s="41" t="n">
        <v>43040</v>
      </c>
      <c r="B97" s="42" t="n">
        <v>0.005699999999999999</v>
      </c>
      <c r="C97" s="43">
        <f>C96*(1+B97)</f>
        <v/>
      </c>
    </row>
    <row r="98">
      <c r="A98" s="41" t="n">
        <v>43070</v>
      </c>
      <c r="B98" s="42" t="n">
        <v>0.0054</v>
      </c>
      <c r="C98" s="43">
        <f>C97*(1+B98)</f>
        <v/>
      </c>
    </row>
    <row r="99">
      <c r="A99" s="41" t="n">
        <v>43101</v>
      </c>
      <c r="B99" s="42" t="n">
        <v>0.0058</v>
      </c>
      <c r="C99" s="43">
        <f>C98*(1+B99)</f>
        <v/>
      </c>
    </row>
    <row r="100">
      <c r="A100" s="41" t="n">
        <v>43132</v>
      </c>
      <c r="B100" s="42" t="n">
        <v>0.0046</v>
      </c>
      <c r="C100" s="43">
        <f>C99*(1+B100)</f>
        <v/>
      </c>
    </row>
    <row r="101">
      <c r="A101" s="41" t="n">
        <v>43160</v>
      </c>
      <c r="B101" s="42" t="n">
        <v>0.0053</v>
      </c>
      <c r="C101" s="43">
        <f>C100*(1+B101)</f>
        <v/>
      </c>
    </row>
    <row r="102">
      <c r="A102" s="41" t="n">
        <v>43191</v>
      </c>
      <c r="B102" s="42" t="n">
        <v>0.0052</v>
      </c>
      <c r="C102" s="43">
        <f>C101*(1+B102)</f>
        <v/>
      </c>
    </row>
    <row r="103">
      <c r="A103" s="41" t="n">
        <v>43221</v>
      </c>
      <c r="B103" s="42" t="n">
        <v>0.0052</v>
      </c>
      <c r="C103" s="43">
        <f>C102*(1+B103)</f>
        <v/>
      </c>
    </row>
    <row r="104">
      <c r="A104" s="41" t="n">
        <v>43252</v>
      </c>
      <c r="B104" s="42" t="n">
        <v>0.0052</v>
      </c>
      <c r="C104" s="43">
        <f>C103*(1+B104)</f>
        <v/>
      </c>
    </row>
    <row r="105">
      <c r="A105" s="41" t="n">
        <v>43282</v>
      </c>
      <c r="B105" s="42" t="n">
        <v>0.0054</v>
      </c>
      <c r="C105" s="43">
        <f>C104*(1+B105)</f>
        <v/>
      </c>
    </row>
    <row r="106">
      <c r="A106" s="41" t="n">
        <v>43313</v>
      </c>
      <c r="B106" s="42" t="n">
        <v>0.005699999999999999</v>
      </c>
      <c r="C106" s="43">
        <f>C105*(1+B106)</f>
        <v/>
      </c>
    </row>
    <row r="107">
      <c r="A107" s="41" t="n">
        <v>43344</v>
      </c>
      <c r="B107" s="42" t="n">
        <v>0.004699999999999999</v>
      </c>
      <c r="C107" s="43">
        <f>C106*(1+B107)</f>
        <v/>
      </c>
    </row>
    <row r="108">
      <c r="A108" s="41" t="n">
        <v>43374</v>
      </c>
      <c r="B108" s="42" t="n">
        <v>0.0054</v>
      </c>
      <c r="C108" s="43">
        <f>C107*(1+B108)</f>
        <v/>
      </c>
    </row>
    <row r="109">
      <c r="A109" s="41" t="n">
        <v>43405</v>
      </c>
      <c r="B109" s="42" t="n">
        <v>0.0049</v>
      </c>
      <c r="C109" s="43">
        <f>C108*(1+B109)</f>
        <v/>
      </c>
    </row>
    <row r="110">
      <c r="A110" s="41" t="n">
        <v>43435</v>
      </c>
      <c r="B110" s="42" t="n">
        <v>0.0049</v>
      </c>
      <c r="C110" s="43">
        <f>C109*(1+B110)</f>
        <v/>
      </c>
    </row>
    <row r="111">
      <c r="A111" s="41" t="n">
        <v>43466</v>
      </c>
      <c r="B111" s="42" t="n">
        <v>0.0054</v>
      </c>
      <c r="C111" s="43">
        <f>C110*(1+B111)</f>
        <v/>
      </c>
    </row>
    <row r="112">
      <c r="A112" s="41" t="n">
        <v>43497</v>
      </c>
      <c r="B112" s="42" t="n">
        <v>0.0049</v>
      </c>
      <c r="C112" s="43">
        <f>C111*(1+B112)</f>
        <v/>
      </c>
    </row>
    <row r="113">
      <c r="A113" s="41" t="n">
        <v>43525</v>
      </c>
      <c r="B113" s="42" t="n">
        <v>0.004699999999999999</v>
      </c>
      <c r="C113" s="43">
        <f>C112*(1+B113)</f>
        <v/>
      </c>
    </row>
    <row r="114">
      <c r="A114" s="41" t="n">
        <v>43556</v>
      </c>
      <c r="B114" s="42" t="n">
        <v>0.0052</v>
      </c>
      <c r="C114" s="43">
        <f>C113*(1+B114)</f>
        <v/>
      </c>
    </row>
    <row r="115">
      <c r="A115" s="41" t="n">
        <v>43586</v>
      </c>
      <c r="B115" s="42" t="n">
        <v>0.0054</v>
      </c>
      <c r="C115" s="43">
        <f>C114*(1+B115)</f>
        <v/>
      </c>
    </row>
    <row r="116">
      <c r="A116" s="41" t="n">
        <v>43617</v>
      </c>
      <c r="B116" s="42" t="n">
        <v>0.004699999999999999</v>
      </c>
      <c r="C116" s="43">
        <f>C115*(1+B116)</f>
        <v/>
      </c>
    </row>
    <row r="117">
      <c r="A117" s="41" t="n">
        <v>43647</v>
      </c>
      <c r="B117" s="42" t="n">
        <v>0.005699999999999999</v>
      </c>
      <c r="C117" s="43">
        <f>C116*(1+B117)</f>
        <v/>
      </c>
    </row>
    <row r="118">
      <c r="A118" s="41" t="n">
        <v>43678</v>
      </c>
      <c r="B118" s="42" t="n">
        <v>0.005</v>
      </c>
      <c r="C118" s="43">
        <f>C117*(1+B118)</f>
        <v/>
      </c>
    </row>
    <row r="119">
      <c r="A119" s="41" t="n">
        <v>43709</v>
      </c>
      <c r="B119" s="42" t="n">
        <v>0.0046</v>
      </c>
      <c r="C119" s="43">
        <f>C118*(1+B119)</f>
        <v/>
      </c>
    </row>
    <row r="120">
      <c r="A120" s="41" t="n">
        <v>43739</v>
      </c>
      <c r="B120" s="42" t="n">
        <v>0.0048</v>
      </c>
      <c r="C120" s="43">
        <f>C119*(1+B120)</f>
        <v/>
      </c>
    </row>
    <row r="121">
      <c r="A121" s="41" t="n">
        <v>43770</v>
      </c>
      <c r="B121" s="42" t="n">
        <v>0.0038</v>
      </c>
      <c r="C121" s="43">
        <f>C120*(1+B121)</f>
        <v/>
      </c>
    </row>
    <row r="122">
      <c r="A122" s="41" t="n">
        <v>43800</v>
      </c>
      <c r="B122" s="42" t="n">
        <v>0.0037</v>
      </c>
      <c r="C122" s="43">
        <f>C121*(1+B122)</f>
        <v/>
      </c>
    </row>
    <row r="123">
      <c r="A123" s="41" t="n">
        <v>43831</v>
      </c>
      <c r="B123" s="42" t="n">
        <v>0.0038</v>
      </c>
      <c r="C123" s="43">
        <f>C122*(1+B123)</f>
        <v/>
      </c>
    </row>
    <row r="124">
      <c r="A124" s="41" t="n">
        <v>43862</v>
      </c>
      <c r="B124" s="42" t="n">
        <v>0.0029</v>
      </c>
      <c r="C124" s="43">
        <f>C123*(1+B124)</f>
        <v/>
      </c>
    </row>
    <row r="125">
      <c r="A125" s="41" t="n">
        <v>43891</v>
      </c>
      <c r="B125" s="42" t="n">
        <v>0.0034</v>
      </c>
      <c r="C125" s="43">
        <f>C124*(1+B125)</f>
        <v/>
      </c>
    </row>
    <row r="126">
      <c r="A126" s="41" t="n">
        <v>43922</v>
      </c>
      <c r="B126" s="42" t="n">
        <v>0.0028</v>
      </c>
      <c r="C126" s="43">
        <f>C125*(1+B126)</f>
        <v/>
      </c>
    </row>
    <row r="127">
      <c r="A127" s="41" t="n">
        <v>43952</v>
      </c>
      <c r="B127" s="42" t="n">
        <v>0.0024</v>
      </c>
      <c r="C127" s="43">
        <f>C126*(1+B127)</f>
        <v/>
      </c>
    </row>
    <row r="128">
      <c r="A128" s="41" t="n">
        <v>43983</v>
      </c>
      <c r="B128" s="42" t="n">
        <v>0.0021</v>
      </c>
      <c r="C128" s="43">
        <f>C127*(1+B128)</f>
        <v/>
      </c>
    </row>
    <row r="129">
      <c r="A129" s="41" t="n">
        <v>44013</v>
      </c>
      <c r="B129" s="42" t="n">
        <v>0.0019</v>
      </c>
      <c r="C129" s="43">
        <f>C128*(1+B129)</f>
        <v/>
      </c>
    </row>
    <row r="130">
      <c r="A130" s="41" t="n">
        <v>44044</v>
      </c>
      <c r="B130" s="42" t="n">
        <v>0.0016</v>
      </c>
      <c r="C130" s="43">
        <f>C129*(1+B130)</f>
        <v/>
      </c>
    </row>
    <row r="131">
      <c r="A131" s="41" t="n">
        <v>44075</v>
      </c>
      <c r="B131" s="42" t="n">
        <v>0.0016</v>
      </c>
      <c r="C131" s="43">
        <f>C130*(1+B131)</f>
        <v/>
      </c>
    </row>
    <row r="132">
      <c r="A132" s="41" t="n">
        <v>44105</v>
      </c>
      <c r="B132" s="42" t="n">
        <v>0.0016</v>
      </c>
      <c r="C132" s="43">
        <f>C131*(1+B132)</f>
        <v/>
      </c>
    </row>
    <row r="133">
      <c r="A133" s="41" t="n">
        <v>44136</v>
      </c>
      <c r="B133" s="42" t="n">
        <v>0.0015</v>
      </c>
      <c r="C133" s="43">
        <f>C132*(1+B133)</f>
        <v/>
      </c>
    </row>
    <row r="134">
      <c r="A134" s="41" t="n">
        <v>44166</v>
      </c>
      <c r="B134" s="42" t="n">
        <v>0.0016</v>
      </c>
      <c r="C134" s="43">
        <f>C133*(1+B134)</f>
        <v/>
      </c>
    </row>
    <row r="135">
      <c r="A135" s="41" t="n">
        <v>44197</v>
      </c>
      <c r="B135" s="42" t="n">
        <v>0.0015</v>
      </c>
      <c r="C135" s="43">
        <f>C134*(1+B135)</f>
        <v/>
      </c>
    </row>
    <row r="136">
      <c r="A136" s="41" t="n">
        <v>44228</v>
      </c>
      <c r="B136" s="42" t="n">
        <v>0.0013</v>
      </c>
      <c r="C136" s="43">
        <f>C135*(1+B136)</f>
        <v/>
      </c>
    </row>
    <row r="137">
      <c r="A137" s="41" t="n">
        <v>44256</v>
      </c>
      <c r="B137" s="42" t="n">
        <v>0.002</v>
      </c>
      <c r="C137" s="43">
        <f>C136*(1+B137)</f>
        <v/>
      </c>
    </row>
    <row r="138">
      <c r="A138" s="41" t="n">
        <v>44287</v>
      </c>
      <c r="B138" s="42" t="n">
        <v>0.0021</v>
      </c>
      <c r="C138" s="43">
        <f>C137*(1+B138)</f>
        <v/>
      </c>
    </row>
    <row r="139">
      <c r="A139" s="41" t="n">
        <v>44317</v>
      </c>
      <c r="B139" s="42" t="n">
        <v>0.0027</v>
      </c>
      <c r="C139" s="43">
        <f>C138*(1+B139)</f>
        <v/>
      </c>
    </row>
    <row r="140">
      <c r="A140" s="41" t="n">
        <v>44348</v>
      </c>
      <c r="B140" s="42" t="n">
        <v>0.0031</v>
      </c>
      <c r="C140" s="43">
        <f>C139*(1+B140)</f>
        <v/>
      </c>
    </row>
    <row r="141">
      <c r="A141" s="41" t="n">
        <v>44378</v>
      </c>
      <c r="B141" s="42" t="n">
        <v>0.0036</v>
      </c>
      <c r="C141" s="43">
        <f>C140*(1+B141)</f>
        <v/>
      </c>
    </row>
    <row r="142">
      <c r="A142" s="41" t="n">
        <v>44409</v>
      </c>
      <c r="B142" s="42" t="n">
        <v>0.0043</v>
      </c>
      <c r="C142" s="43">
        <f>C141*(1+B142)</f>
        <v/>
      </c>
    </row>
    <row r="143">
      <c r="A143" s="41" t="n">
        <v>44440</v>
      </c>
      <c r="B143" s="42" t="n">
        <v>0.0044</v>
      </c>
      <c r="C143" s="43">
        <f>C142*(1+B143)</f>
        <v/>
      </c>
    </row>
    <row r="144">
      <c r="A144" s="41" t="n">
        <v>44470</v>
      </c>
      <c r="B144" s="42" t="n">
        <v>0.0049</v>
      </c>
      <c r="C144" s="43">
        <f>C143*(1+B144)</f>
        <v/>
      </c>
    </row>
    <row r="145">
      <c r="A145" s="41" t="n">
        <v>44501</v>
      </c>
      <c r="B145" s="42" t="n">
        <v>0.0059</v>
      </c>
      <c r="C145" s="43">
        <f>C144*(1+B145)</f>
        <v/>
      </c>
    </row>
    <row r="146">
      <c r="A146" s="41" t="n">
        <v>44531</v>
      </c>
      <c r="B146" s="42" t="n">
        <v>0.0077</v>
      </c>
      <c r="C146" s="43">
        <f>C145*(1+B146)</f>
        <v/>
      </c>
    </row>
    <row r="147">
      <c r="A147" s="41" t="n">
        <v>44562</v>
      </c>
      <c r="B147" s="42" t="n">
        <v>0.0073</v>
      </c>
      <c r="C147" s="43">
        <f>C146*(1+B147)</f>
        <v/>
      </c>
    </row>
    <row r="148">
      <c r="A148" s="41" t="n">
        <v>44593</v>
      </c>
      <c r="B148" s="42" t="n">
        <v>0.0076</v>
      </c>
      <c r="C148" s="43">
        <f>C147*(1+B148)</f>
        <v/>
      </c>
    </row>
    <row r="149">
      <c r="A149" s="41" t="n">
        <v>44621</v>
      </c>
      <c r="B149" s="42" t="n">
        <v>0.009300000000000001</v>
      </c>
      <c r="C149" s="43">
        <f>C148*(1+B149)</f>
        <v/>
      </c>
    </row>
    <row r="150">
      <c r="A150" s="41" t="n">
        <v>44652</v>
      </c>
      <c r="B150" s="42" t="n">
        <v>0.0083</v>
      </c>
      <c r="C150" s="43">
        <f>C149*(1+B150)</f>
        <v/>
      </c>
    </row>
    <row r="151">
      <c r="A151" s="41" t="n">
        <v>44682</v>
      </c>
      <c r="B151" s="42" t="n">
        <v>0.0103</v>
      </c>
      <c r="C151" s="43">
        <f>C150*(1+B151)</f>
        <v/>
      </c>
    </row>
    <row r="152">
      <c r="A152" s="41" t="n">
        <v>44713</v>
      </c>
      <c r="B152" s="42" t="n">
        <v>0.0102</v>
      </c>
      <c r="C152" s="43">
        <f>C151*(1+B152)</f>
        <v/>
      </c>
    </row>
    <row r="153">
      <c r="A153" s="41" t="n">
        <v>44743</v>
      </c>
      <c r="B153" s="42" t="n">
        <v>0.0103</v>
      </c>
      <c r="C153" s="43">
        <f>C152*(1+B153)</f>
        <v/>
      </c>
    </row>
    <row r="154">
      <c r="A154" s="41" t="n">
        <v>44774</v>
      </c>
      <c r="B154" s="42" t="n">
        <v>0.0117</v>
      </c>
      <c r="C154" s="43">
        <f>C153*(1+B154)</f>
        <v/>
      </c>
    </row>
    <row r="155">
      <c r="A155" s="41" t="n">
        <v>44805</v>
      </c>
      <c r="B155" s="42" t="n">
        <v>0.0107</v>
      </c>
      <c r="C155" s="43">
        <f>C154*(1+B155)</f>
        <v/>
      </c>
    </row>
    <row r="156">
      <c r="A156" s="41" t="n">
        <v>44835</v>
      </c>
      <c r="B156" s="42" t="n">
        <v>0.0102</v>
      </c>
      <c r="C156" s="43">
        <f>C155*(1+B156)</f>
        <v/>
      </c>
    </row>
    <row r="157">
      <c r="A157" s="41" t="n">
        <v>44866</v>
      </c>
      <c r="B157" s="42" t="n">
        <v>0.0102</v>
      </c>
      <c r="C157" s="43">
        <f>C156*(1+B157)</f>
        <v/>
      </c>
    </row>
    <row r="158">
      <c r="A158" s="41" t="n">
        <v>44896</v>
      </c>
      <c r="B158" s="42" t="n">
        <v>0.0112</v>
      </c>
      <c r="C158" s="43">
        <f>C157*(1+B158)</f>
        <v/>
      </c>
    </row>
    <row r="159">
      <c r="A159" s="41" t="n">
        <v>44927</v>
      </c>
      <c r="B159" s="42" t="n">
        <v>0.0112</v>
      </c>
      <c r="C159" s="43">
        <f>C158*(1+B159)</f>
        <v/>
      </c>
    </row>
    <row r="160">
      <c r="A160" s="41" t="n">
        <v>44958</v>
      </c>
      <c r="B160" s="42" t="n">
        <v>0.0092</v>
      </c>
      <c r="C160" s="43">
        <f>C159*(1+B160)</f>
        <v/>
      </c>
    </row>
    <row r="161">
      <c r="A161" s="41" t="n">
        <v>44986</v>
      </c>
      <c r="B161" s="42" t="n">
        <v>0.0117</v>
      </c>
      <c r="C161" s="43">
        <f>C160*(1+B161)</f>
        <v/>
      </c>
    </row>
    <row r="162">
      <c r="A162" s="41" t="n">
        <v>45017</v>
      </c>
      <c r="B162" s="42" t="n">
        <v>0.0092</v>
      </c>
      <c r="C162" s="43">
        <f>C161*(1+B162)</f>
        <v/>
      </c>
    </row>
    <row r="163">
      <c r="A163" s="41" t="n">
        <v>45047</v>
      </c>
      <c r="B163" s="42" t="n">
        <v>0.0112</v>
      </c>
      <c r="C163" s="43">
        <f>C162*(1+B163)</f>
        <v/>
      </c>
    </row>
    <row r="164">
      <c r="A164" s="41" t="n">
        <v>45078</v>
      </c>
      <c r="B164" s="42" t="n">
        <v>0.0107</v>
      </c>
      <c r="C164" s="43">
        <f>C163*(1+B164)</f>
        <v/>
      </c>
    </row>
    <row r="165">
      <c r="A165" s="41" t="n">
        <v>45108</v>
      </c>
      <c r="B165" s="42" t="n">
        <v>0.0107</v>
      </c>
      <c r="C165" s="43">
        <f>C164*(1+B165)</f>
        <v/>
      </c>
    </row>
    <row r="166">
      <c r="A166" s="41" t="n">
        <v>45139</v>
      </c>
      <c r="B166" s="42" t="n">
        <v>0.0114</v>
      </c>
      <c r="C166" s="43">
        <f>C165*(1+B166)</f>
        <v/>
      </c>
    </row>
    <row r="167">
      <c r="A167" s="41" t="n">
        <v>45170</v>
      </c>
      <c r="B167" s="42" t="n">
        <v>0.0097</v>
      </c>
      <c r="C167" s="43">
        <f>C166*(1+B167)</f>
        <v/>
      </c>
    </row>
    <row r="168">
      <c r="A168" s="41" t="n">
        <v>45200</v>
      </c>
      <c r="B168" s="42" t="n">
        <v>0.01</v>
      </c>
      <c r="C168" s="43">
        <f>C167*(1+B168)</f>
        <v/>
      </c>
    </row>
    <row r="169">
      <c r="A169" s="41" t="n">
        <v>45231</v>
      </c>
      <c r="B169" s="42" t="n">
        <v>0.0092</v>
      </c>
      <c r="C169" s="43">
        <f>C168*(1+B169)</f>
        <v/>
      </c>
    </row>
    <row r="170">
      <c r="A170" s="41" t="n">
        <v>45261</v>
      </c>
      <c r="B170" s="42" t="n">
        <v>0.0089</v>
      </c>
      <c r="C170" s="43">
        <f>C169*(1+B170)</f>
        <v/>
      </c>
    </row>
    <row r="171">
      <c r="A171" s="41" t="n">
        <v>45292</v>
      </c>
      <c r="B171" s="42" t="n">
        <v>0.0097</v>
      </c>
      <c r="C171" s="43">
        <f>C170*(1+B171)</f>
        <v/>
      </c>
    </row>
    <row r="172">
      <c r="A172" s="41" t="n">
        <v>45323</v>
      </c>
      <c r="B172" s="42" t="n">
        <v>0.008</v>
      </c>
      <c r="C172" s="43">
        <f>C171*(1+B172)</f>
        <v/>
      </c>
    </row>
    <row r="173">
      <c r="A173" s="41" t="n">
        <v>45352</v>
      </c>
      <c r="B173" s="42" t="n">
        <v>0.0083</v>
      </c>
      <c r="C173" s="43">
        <f>C172*(1+B173)</f>
        <v/>
      </c>
    </row>
    <row r="174">
      <c r="A174" s="41" t="n">
        <v>45383</v>
      </c>
      <c r="B174" s="42" t="n">
        <v>0.0089</v>
      </c>
      <c r="C174" s="43">
        <f>C173*(1+B174)</f>
        <v/>
      </c>
    </row>
    <row r="175">
      <c r="A175" s="41" t="n">
        <v>45413</v>
      </c>
      <c r="B175" s="42" t="n">
        <v>0.0083</v>
      </c>
      <c r="C175" s="43">
        <f>C174*(1+B175)</f>
        <v/>
      </c>
    </row>
    <row r="176">
      <c r="A176" s="41" t="n">
        <v>45444</v>
      </c>
      <c r="B176" s="42" t="n">
        <v>0.007900000000000001</v>
      </c>
      <c r="C176" s="43">
        <f>C175*(1+B176)</f>
        <v/>
      </c>
    </row>
    <row r="177">
      <c r="A177" s="41" t="n">
        <v>45474</v>
      </c>
      <c r="B177" s="42" t="n">
        <v>0.0091</v>
      </c>
      <c r="C177" s="43">
        <f>C176*(1+B177)</f>
        <v/>
      </c>
    </row>
    <row r="178">
      <c r="A178" s="41" t="n">
        <v>45505</v>
      </c>
      <c r="B178" s="42" t="n">
        <v>0.008699999999999999</v>
      </c>
      <c r="C178" s="43">
        <f>C177*(1+B178)</f>
        <v/>
      </c>
    </row>
    <row r="179">
      <c r="A179" s="41" t="n">
        <v>45536</v>
      </c>
      <c r="B179" s="42" t="n">
        <v>0.008399999999999999</v>
      </c>
      <c r="C179" s="43">
        <f>C178*(1+B179)</f>
        <v/>
      </c>
    </row>
    <row r="180">
      <c r="A180" s="41" t="n">
        <v>45566</v>
      </c>
      <c r="B180" s="42" t="n">
        <v>0.009300000000000001</v>
      </c>
      <c r="C180" s="43">
        <f>C179*(1+B180)</f>
        <v/>
      </c>
    </row>
    <row r="181">
      <c r="A181" s="41" t="n">
        <v>45597</v>
      </c>
      <c r="B181" s="42" t="n">
        <v>0.007900000000000001</v>
      </c>
      <c r="C181" s="43">
        <f>C180*(1+B181)</f>
        <v/>
      </c>
    </row>
    <row r="182">
      <c r="A182" s="41" t="n">
        <v>45627</v>
      </c>
      <c r="B182" s="42" t="n">
        <v>0.009300000000000001</v>
      </c>
      <c r="C182" s="43">
        <f>C181*(1+B182)</f>
        <v/>
      </c>
    </row>
    <row r="183">
      <c r="A183" s="41" t="n">
        <v>45658</v>
      </c>
      <c r="B183" s="42" t="n">
        <v>0.0101</v>
      </c>
      <c r="C183" s="43">
        <f>C182*(1+B183)</f>
        <v/>
      </c>
    </row>
    <row r="184">
      <c r="A184" s="41" t="n">
        <v>45689</v>
      </c>
      <c r="B184" s="42" t="n">
        <v>0.009899999999999999</v>
      </c>
      <c r="C184" s="43">
        <f>C183*(1+B184)</f>
        <v/>
      </c>
    </row>
    <row r="185">
      <c r="A185" s="41" t="n">
        <v>45717</v>
      </c>
      <c r="B185" s="42" t="n">
        <v>0.009599999999999999</v>
      </c>
      <c r="C185" s="43">
        <f>C184*(1+B185)</f>
        <v/>
      </c>
    </row>
    <row r="186">
      <c r="A186" s="41" t="n">
        <v>45748</v>
      </c>
      <c r="B186" s="42" t="n">
        <v>0.0106</v>
      </c>
      <c r="C186" s="43">
        <f>C185*(1+B186)</f>
        <v/>
      </c>
    </row>
    <row r="187">
      <c r="A187" s="41" t="n">
        <v>45778</v>
      </c>
      <c r="B187" s="42" t="n">
        <v>0.0114</v>
      </c>
      <c r="C187" s="43">
        <f>C186*(1+B187)</f>
        <v/>
      </c>
    </row>
    <row r="188">
      <c r="A188" s="41" t="n">
        <v>45809</v>
      </c>
      <c r="B188" s="42" t="n">
        <v>0.011</v>
      </c>
      <c r="C188" s="43">
        <f>C187*(1+B188)</f>
        <v/>
      </c>
    </row>
    <row r="189">
      <c r="A189" s="41" t="n">
        <v>45839</v>
      </c>
      <c r="B189" s="42" t="n">
        <v>0.0128</v>
      </c>
      <c r="C189" s="43">
        <f>C188*(1+B189)</f>
        <v/>
      </c>
    </row>
    <row r="190">
      <c r="A190" s="41" t="n">
        <v>45870</v>
      </c>
      <c r="B190" s="42" t="n">
        <v>0.0116</v>
      </c>
      <c r="C190" s="43">
        <f>C189*(1+B190)</f>
        <v/>
      </c>
    </row>
    <row r="191">
      <c r="A191" s="41" t="n">
        <v>45901</v>
      </c>
      <c r="B191" s="42" t="n">
        <v>0.0122</v>
      </c>
      <c r="C191" s="43">
        <f>C190*(1+B191)</f>
        <v/>
      </c>
    </row>
    <row r="192">
      <c r="A192" s="41" t="n">
        <v>45931</v>
      </c>
      <c r="B192" s="42" t="n">
        <v>0.0128</v>
      </c>
      <c r="C192" s="43">
        <f>C191*(1+B192)</f>
        <v/>
      </c>
    </row>
    <row r="193">
      <c r="A193" s="41" t="n">
        <v>45962</v>
      </c>
      <c r="B193" s="42" t="n">
        <v>0.0105</v>
      </c>
      <c r="C193" s="43">
        <f>C192*(1+B193)</f>
        <v/>
      </c>
    </row>
    <row r="194">
      <c r="A194" s="41" t="n">
        <v>45992</v>
      </c>
      <c r="B194" s="42" t="n">
        <v>0.0122</v>
      </c>
      <c r="C194" s="43">
        <f>C193*(1+B194)</f>
        <v/>
      </c>
    </row>
    <row r="195">
      <c r="A195" s="41" t="n">
        <v>46023</v>
      </c>
      <c r="B195" s="42" t="n">
        <v>0.0116</v>
      </c>
      <c r="C195" s="43">
        <f>C194*(1+B195)</f>
        <v/>
      </c>
    </row>
    <row r="196">
      <c r="A196" s="41" t="n">
        <v>46054</v>
      </c>
      <c r="B196" s="42" t="n">
        <v>0.01</v>
      </c>
      <c r="C196" s="43">
        <f>C195*(1+B196)</f>
        <v/>
      </c>
    </row>
    <row r="197">
      <c r="A197" s="41" t="n">
        <v>46082</v>
      </c>
      <c r="B197" s="42" t="n">
        <v>0.0005999999999999999</v>
      </c>
      <c r="C197" s="43">
        <f>C196*(1+B197)</f>
        <v/>
      </c>
    </row>
    <row r="198">
      <c r="A198" s="41" t="n">
        <v>46113</v>
      </c>
      <c r="B198" s="42" t="n">
        <v>0.01020833333333333</v>
      </c>
      <c r="C198" s="43">
        <f>C197*(1+B198)</f>
        <v/>
      </c>
    </row>
    <row r="199">
      <c r="A199" s="41" t="n">
        <v>46143</v>
      </c>
      <c r="B199" s="42" t="n">
        <v>0.01020833333333333</v>
      </c>
      <c r="C199" s="43">
        <f>C198*(1+B199)</f>
        <v/>
      </c>
    </row>
    <row r="200">
      <c r="A200" s="41" t="n">
        <v>46174</v>
      </c>
      <c r="B200" s="42" t="n">
        <v>0.01020833333333333</v>
      </c>
      <c r="C200" s="43">
        <f>C199*(1+B200)</f>
        <v/>
      </c>
    </row>
    <row r="201">
      <c r="A201" s="41" t="n">
        <v>46204</v>
      </c>
      <c r="B201" s="42" t="n">
        <v>0.01020833333333333</v>
      </c>
      <c r="C201" s="43">
        <f>C200*(1+B201)</f>
        <v/>
      </c>
    </row>
    <row r="202">
      <c r="A202" s="41" t="n">
        <v>46235</v>
      </c>
      <c r="B202" s="42" t="n">
        <v>0.01020833333333333</v>
      </c>
      <c r="C202" s="43">
        <f>C201*(1+B202)</f>
        <v/>
      </c>
    </row>
    <row r="203">
      <c r="A203" s="41" t="n">
        <v>46266</v>
      </c>
      <c r="B203" s="42" t="n">
        <v>0.01020833333333333</v>
      </c>
      <c r="C203" s="43">
        <f>C202*(1+B203)</f>
        <v/>
      </c>
    </row>
    <row r="204">
      <c r="A204" s="41" t="n">
        <v>46296</v>
      </c>
      <c r="B204" s="42" t="n">
        <v>0.01020833333333333</v>
      </c>
      <c r="C204" s="43">
        <f>C203*(1+B204)</f>
        <v/>
      </c>
    </row>
    <row r="205">
      <c r="A205" s="41" t="n">
        <v>46327</v>
      </c>
      <c r="B205" s="42" t="n">
        <v>0.01020833333333333</v>
      </c>
      <c r="C205" s="43">
        <f>C204*(1+B205)</f>
        <v/>
      </c>
    </row>
    <row r="206">
      <c r="A206" s="41" t="n">
        <v>46357</v>
      </c>
      <c r="B206" s="42" t="n">
        <v>0.01020833333333333</v>
      </c>
      <c r="C206" s="43">
        <f>C205*(1+B206)</f>
        <v/>
      </c>
    </row>
    <row r="207">
      <c r="A207" s="41" t="n">
        <v>46388</v>
      </c>
      <c r="B207" s="42" t="n">
        <v>0.008749999999999999</v>
      </c>
      <c r="C207" s="43">
        <f>C206*(1+B207)</f>
        <v/>
      </c>
    </row>
    <row r="208">
      <c r="A208" s="41" t="n">
        <v>46419</v>
      </c>
      <c r="B208" s="42" t="n">
        <v>0.008749999999999999</v>
      </c>
      <c r="C208" s="43">
        <f>C207*(1+B208)</f>
        <v/>
      </c>
    </row>
    <row r="209">
      <c r="A209" s="41" t="n">
        <v>46447</v>
      </c>
      <c r="B209" s="42" t="n">
        <v>0.008749999999999999</v>
      </c>
      <c r="C209" s="43">
        <f>C208*(1+B209)</f>
        <v/>
      </c>
    </row>
    <row r="210">
      <c r="A210" s="41" t="n">
        <v>46478</v>
      </c>
      <c r="B210" s="42" t="n">
        <v>0.008749999999999999</v>
      </c>
      <c r="C210" s="43">
        <f>C209*(1+B210)</f>
        <v/>
      </c>
    </row>
    <row r="211">
      <c r="A211" s="41" t="n">
        <v>46508</v>
      </c>
      <c r="B211" s="42" t="n">
        <v>0.008749999999999999</v>
      </c>
      <c r="C211" s="43">
        <f>C210*(1+B211)</f>
        <v/>
      </c>
    </row>
    <row r="212">
      <c r="A212" s="41" t="n">
        <v>46539</v>
      </c>
      <c r="B212" s="42" t="n">
        <v>0.008749999999999999</v>
      </c>
      <c r="C212" s="43">
        <f>C211*(1+B212)</f>
        <v/>
      </c>
    </row>
    <row r="213">
      <c r="A213" s="41" t="n">
        <v>46569</v>
      </c>
      <c r="B213" s="42" t="n">
        <v>0.008749999999999999</v>
      </c>
      <c r="C213" s="43">
        <f>C212*(1+B213)</f>
        <v/>
      </c>
    </row>
    <row r="214">
      <c r="A214" s="41" t="n">
        <v>46600</v>
      </c>
      <c r="B214" s="42" t="n">
        <v>0.008749999999999999</v>
      </c>
      <c r="C214" s="43">
        <f>C213*(1+B214)</f>
        <v/>
      </c>
    </row>
    <row r="215">
      <c r="A215" s="41" t="n">
        <v>46631</v>
      </c>
      <c r="B215" s="42" t="n">
        <v>0.008749999999999999</v>
      </c>
      <c r="C215" s="43">
        <f>C214*(1+B215)</f>
        <v/>
      </c>
    </row>
    <row r="216">
      <c r="A216" s="41" t="n">
        <v>46661</v>
      </c>
      <c r="B216" s="42" t="n">
        <v>0.008749999999999999</v>
      </c>
      <c r="C216" s="43">
        <f>C215*(1+B216)</f>
        <v/>
      </c>
    </row>
    <row r="217">
      <c r="A217" s="41" t="n">
        <v>46692</v>
      </c>
      <c r="B217" s="42" t="n">
        <v>0.008749999999999999</v>
      </c>
      <c r="C217" s="43">
        <f>C216*(1+B217)</f>
        <v/>
      </c>
    </row>
    <row r="218">
      <c r="A218" s="41" t="n">
        <v>46722</v>
      </c>
      <c r="B218" s="42" t="n">
        <v>0.008749999999999999</v>
      </c>
      <c r="C218" s="43">
        <f>C217*(1+B218)</f>
        <v/>
      </c>
    </row>
    <row r="219">
      <c r="A219" s="41" t="n">
        <v>46753</v>
      </c>
      <c r="B219" s="42" t="n">
        <v>0.008333333333333333</v>
      </c>
      <c r="C219" s="43">
        <f>C218*(1+B219)</f>
        <v/>
      </c>
    </row>
    <row r="220">
      <c r="A220" s="41" t="n">
        <v>46784</v>
      </c>
      <c r="B220" s="42" t="n">
        <v>0.008333333333333333</v>
      </c>
      <c r="C220" s="43">
        <f>C219*(1+B220)</f>
        <v/>
      </c>
    </row>
    <row r="221">
      <c r="A221" s="41" t="n">
        <v>46813</v>
      </c>
      <c r="B221" s="42" t="n">
        <v>0.008333333333333333</v>
      </c>
      <c r="C221" s="43">
        <f>C220*(1+B221)</f>
        <v/>
      </c>
    </row>
    <row r="222">
      <c r="A222" s="41" t="n">
        <v>46844</v>
      </c>
      <c r="B222" s="42" t="n">
        <v>0.008333333333333333</v>
      </c>
      <c r="C222" s="43">
        <f>C221*(1+B222)</f>
        <v/>
      </c>
    </row>
    <row r="223">
      <c r="A223" s="41" t="n">
        <v>46874</v>
      </c>
      <c r="B223" s="42" t="n">
        <v>0.008333333333333333</v>
      </c>
      <c r="C223" s="43">
        <f>C222*(1+B223)</f>
        <v/>
      </c>
    </row>
    <row r="224">
      <c r="A224" s="41" t="n">
        <v>46905</v>
      </c>
      <c r="B224" s="42" t="n">
        <v>0.008333333333333333</v>
      </c>
      <c r="C224" s="43">
        <f>C223*(1+B224)</f>
        <v/>
      </c>
    </row>
    <row r="225">
      <c r="A225" s="41" t="n">
        <v>46935</v>
      </c>
      <c r="B225" s="42" t="n">
        <v>0.008333333333333333</v>
      </c>
      <c r="C225" s="43">
        <f>C224*(1+B225)</f>
        <v/>
      </c>
    </row>
    <row r="226">
      <c r="A226" s="41" t="n">
        <v>46966</v>
      </c>
      <c r="B226" s="42" t="n">
        <v>0.008333333333333333</v>
      </c>
      <c r="C226" s="43">
        <f>C225*(1+B226)</f>
        <v/>
      </c>
    </row>
    <row r="227">
      <c r="A227" s="41" t="n">
        <v>46997</v>
      </c>
      <c r="B227" s="42" t="n">
        <v>0.008333333333333333</v>
      </c>
      <c r="C227" s="43">
        <f>C226*(1+B227)</f>
        <v/>
      </c>
    </row>
    <row r="228">
      <c r="A228" s="41" t="n">
        <v>47027</v>
      </c>
      <c r="B228" s="42" t="n">
        <v>0.008333333333333333</v>
      </c>
      <c r="C228" s="43">
        <f>C227*(1+B228)</f>
        <v/>
      </c>
    </row>
    <row r="229">
      <c r="A229" s="41" t="n">
        <v>47058</v>
      </c>
      <c r="B229" s="42" t="n">
        <v>0.008333333333333333</v>
      </c>
      <c r="C229" s="43">
        <f>C228*(1+B229)</f>
        <v/>
      </c>
    </row>
    <row r="230">
      <c r="A230" s="41" t="n">
        <v>47088</v>
      </c>
      <c r="B230" s="42" t="n">
        <v>0.008333333333333333</v>
      </c>
      <c r="C230" s="43">
        <f>C229*(1+B230)</f>
        <v/>
      </c>
    </row>
    <row r="231">
      <c r="A231" s="41" t="n">
        <v>47119</v>
      </c>
      <c r="B231" s="42" t="n">
        <v>0.008333333333333333</v>
      </c>
      <c r="C231" s="43">
        <f>C230*(1+B231)</f>
        <v/>
      </c>
    </row>
    <row r="232">
      <c r="A232" s="41" t="n">
        <v>47150</v>
      </c>
      <c r="B232" s="42" t="n">
        <v>0.008333333333333333</v>
      </c>
      <c r="C232" s="43">
        <f>C231*(1+B232)</f>
        <v/>
      </c>
    </row>
    <row r="233">
      <c r="A233" s="41" t="n">
        <v>47178</v>
      </c>
      <c r="B233" s="42" t="n">
        <v>0.008333333333333333</v>
      </c>
      <c r="C233" s="43">
        <f>C232*(1+B233)</f>
        <v/>
      </c>
    </row>
    <row r="234">
      <c r="A234" s="41" t="n">
        <v>47209</v>
      </c>
      <c r="B234" s="42" t="n">
        <v>0.008333333333333333</v>
      </c>
      <c r="C234" s="43">
        <f>C233*(1+B234)</f>
        <v/>
      </c>
    </row>
    <row r="235">
      <c r="A235" s="41" t="n">
        <v>47239</v>
      </c>
      <c r="B235" s="42" t="n">
        <v>0.008333333333333333</v>
      </c>
      <c r="C235" s="43">
        <f>C234*(1+B235)</f>
        <v/>
      </c>
    </row>
    <row r="236">
      <c r="A236" s="41" t="n">
        <v>47270</v>
      </c>
      <c r="B236" s="42" t="n">
        <v>0.008333333333333333</v>
      </c>
      <c r="C236" s="43">
        <f>C235*(1+B236)</f>
        <v/>
      </c>
    </row>
    <row r="237">
      <c r="A237" s="41" t="n">
        <v>47300</v>
      </c>
      <c r="B237" s="42" t="n">
        <v>0.008333333333333333</v>
      </c>
      <c r="C237" s="43">
        <f>C236*(1+B237)</f>
        <v/>
      </c>
    </row>
    <row r="238">
      <c r="A238" s="41" t="n">
        <v>47331</v>
      </c>
      <c r="B238" s="42" t="n">
        <v>0.008333333333333333</v>
      </c>
      <c r="C238" s="43">
        <f>C237*(1+B238)</f>
        <v/>
      </c>
    </row>
    <row r="239">
      <c r="A239" s="41" t="n">
        <v>47362</v>
      </c>
      <c r="B239" s="42" t="n">
        <v>0.008333333333333333</v>
      </c>
      <c r="C239" s="43">
        <f>C238*(1+B239)</f>
        <v/>
      </c>
    </row>
    <row r="240">
      <c r="A240" s="41" t="n">
        <v>47392</v>
      </c>
      <c r="B240" s="42" t="n">
        <v>0.008333333333333333</v>
      </c>
      <c r="C240" s="43">
        <f>C239*(1+B240)</f>
        <v/>
      </c>
    </row>
    <row r="241">
      <c r="A241" s="41" t="n">
        <v>47423</v>
      </c>
      <c r="B241" s="42" t="n">
        <v>0.008333333333333333</v>
      </c>
      <c r="C241" s="43">
        <f>C240*(1+B241)</f>
        <v/>
      </c>
    </row>
    <row r="242">
      <c r="A242" s="41" t="n">
        <v>47453</v>
      </c>
      <c r="B242" s="42" t="n">
        <v>0.008333333333333333</v>
      </c>
      <c r="C242" s="43">
        <f>C241*(1+B242)</f>
        <v/>
      </c>
    </row>
    <row r="243">
      <c r="A243" s="41" t="n">
        <v>47484</v>
      </c>
      <c r="B243" s="42" t="n">
        <v>0.008333333333333333</v>
      </c>
      <c r="C243" s="43">
        <f>C242*(1+B243)</f>
        <v/>
      </c>
    </row>
    <row r="244">
      <c r="A244" s="41" t="n">
        <v>47515</v>
      </c>
      <c r="B244" s="42" t="n">
        <v>0.008333333333333333</v>
      </c>
      <c r="C244" s="43">
        <f>C243*(1+B244)</f>
        <v/>
      </c>
    </row>
    <row r="245">
      <c r="A245" s="41" t="n">
        <v>47543</v>
      </c>
      <c r="B245" s="42" t="n">
        <v>0.008333333333333333</v>
      </c>
      <c r="C245" s="43">
        <f>C244*(1+B245)</f>
        <v/>
      </c>
    </row>
    <row r="246">
      <c r="A246" s="41" t="n">
        <v>47574</v>
      </c>
      <c r="B246" s="42" t="n">
        <v>0.008333333333333333</v>
      </c>
      <c r="C246" s="43">
        <f>C245*(1+B246)</f>
        <v/>
      </c>
    </row>
    <row r="247">
      <c r="A247" s="41" t="n">
        <v>47604</v>
      </c>
      <c r="B247" s="42" t="n">
        <v>0.008333333333333333</v>
      </c>
      <c r="C247" s="43">
        <f>C246*(1+B247)</f>
        <v/>
      </c>
    </row>
    <row r="248">
      <c r="A248" s="41" t="n">
        <v>47635</v>
      </c>
      <c r="B248" s="42" t="n">
        <v>0.008333333333333333</v>
      </c>
      <c r="C248" s="43">
        <f>C247*(1+B248)</f>
        <v/>
      </c>
    </row>
    <row r="249">
      <c r="A249" s="41" t="n">
        <v>47665</v>
      </c>
      <c r="B249" s="42" t="n">
        <v>0.008333333333333333</v>
      </c>
      <c r="C249" s="43">
        <f>C248*(1+B249)</f>
        <v/>
      </c>
    </row>
    <row r="250">
      <c r="A250" s="41" t="n">
        <v>47696</v>
      </c>
      <c r="B250" s="42" t="n">
        <v>0.008333333333333333</v>
      </c>
      <c r="C250" s="43">
        <f>C249*(1+B250)</f>
        <v/>
      </c>
    </row>
    <row r="251">
      <c r="A251" s="41" t="n">
        <v>47727</v>
      </c>
      <c r="B251" s="42" t="n">
        <v>0.008333333333333333</v>
      </c>
      <c r="C251" s="43">
        <f>C250*(1+B251)</f>
        <v/>
      </c>
    </row>
    <row r="252">
      <c r="A252" s="41" t="n">
        <v>47757</v>
      </c>
      <c r="B252" s="42" t="n">
        <v>0.008333333333333333</v>
      </c>
      <c r="C252" s="43">
        <f>C251*(1+B252)</f>
        <v/>
      </c>
    </row>
    <row r="253">
      <c r="A253" s="41" t="n">
        <v>47788</v>
      </c>
      <c r="B253" s="42" t="n">
        <v>0.008333333333333333</v>
      </c>
      <c r="C253" s="43">
        <f>C252*(1+B253)</f>
        <v/>
      </c>
    </row>
    <row r="254">
      <c r="A254" s="41" t="n">
        <v>47818</v>
      </c>
      <c r="B254" s="42" t="n">
        <v>0.008333333333333333</v>
      </c>
      <c r="C254" s="43">
        <f>C253*(1+B254)</f>
        <v/>
      </c>
    </row>
    <row r="255">
      <c r="A255" s="41" t="n">
        <v>47849</v>
      </c>
      <c r="B255" s="42" t="n">
        <v>0.008333333333333333</v>
      </c>
      <c r="C255" s="43">
        <f>C254*(1+B255)</f>
        <v/>
      </c>
    </row>
    <row r="256">
      <c r="A256" s="41" t="n">
        <v>47880</v>
      </c>
      <c r="B256" s="42" t="n">
        <v>0.008333333333333333</v>
      </c>
      <c r="C256" s="43">
        <f>C255*(1+B256)</f>
        <v/>
      </c>
    </row>
    <row r="257">
      <c r="A257" s="41" t="n">
        <v>47908</v>
      </c>
      <c r="B257" s="42" t="n">
        <v>0.008333333333333333</v>
      </c>
      <c r="C257" s="43">
        <f>C256*(1+B257)</f>
        <v/>
      </c>
    </row>
    <row r="258">
      <c r="A258" s="41" t="n">
        <v>47939</v>
      </c>
      <c r="B258" s="42" t="n">
        <v>0.008333333333333333</v>
      </c>
      <c r="C258" s="43">
        <f>C257*(1+B258)</f>
        <v/>
      </c>
    </row>
    <row r="259">
      <c r="A259" s="41" t="n">
        <v>47969</v>
      </c>
      <c r="B259" s="42" t="n">
        <v>0.008333333333333333</v>
      </c>
      <c r="C259" s="43">
        <f>C258*(1+B259)</f>
        <v/>
      </c>
    </row>
    <row r="260">
      <c r="A260" s="41" t="n">
        <v>48000</v>
      </c>
      <c r="B260" s="42" t="n">
        <v>0.008333333333333333</v>
      </c>
      <c r="C260" s="43">
        <f>C259*(1+B260)</f>
        <v/>
      </c>
    </row>
    <row r="261">
      <c r="A261" s="41" t="n">
        <v>48030</v>
      </c>
      <c r="B261" s="42" t="n">
        <v>0.008333333333333333</v>
      </c>
      <c r="C261" s="43">
        <f>C260*(1+B261)</f>
        <v/>
      </c>
    </row>
    <row r="262">
      <c r="A262" s="41" t="n">
        <v>48061</v>
      </c>
      <c r="B262" s="42" t="n">
        <v>0.008333333333333333</v>
      </c>
      <c r="C262" s="43">
        <f>C261*(1+B262)</f>
        <v/>
      </c>
    </row>
    <row r="263">
      <c r="A263" s="41" t="n">
        <v>48092</v>
      </c>
      <c r="B263" s="42" t="n">
        <v>0.008333333333333333</v>
      </c>
      <c r="C263" s="43">
        <f>C262*(1+B263)</f>
        <v/>
      </c>
    </row>
    <row r="264">
      <c r="A264" s="41" t="n">
        <v>48122</v>
      </c>
      <c r="B264" s="42" t="n">
        <v>0.008333333333333333</v>
      </c>
      <c r="C264" s="43">
        <f>C263*(1+B264)</f>
        <v/>
      </c>
    </row>
    <row r="265">
      <c r="A265" s="41" t="n">
        <v>48153</v>
      </c>
      <c r="B265" s="42" t="n">
        <v>0.008333333333333333</v>
      </c>
      <c r="C265" s="43">
        <f>C264*(1+B265)</f>
        <v/>
      </c>
    </row>
    <row r="266">
      <c r="A266" s="41" t="n">
        <v>48183</v>
      </c>
      <c r="B266" s="42" t="n">
        <v>0.008333333333333333</v>
      </c>
      <c r="C266" s="43">
        <f>C265*(1+B266)</f>
        <v/>
      </c>
    </row>
    <row r="267">
      <c r="A267" s="41" t="n">
        <v>48214</v>
      </c>
      <c r="B267" s="42" t="n">
        <v>0.008333333333333333</v>
      </c>
      <c r="C267" s="43">
        <f>C266*(1+B267)</f>
        <v/>
      </c>
    </row>
    <row r="268">
      <c r="A268" s="41" t="n">
        <v>48245</v>
      </c>
      <c r="B268" s="42" t="n">
        <v>0.008333333333333333</v>
      </c>
      <c r="C268" s="43">
        <f>C267*(1+B268)</f>
        <v/>
      </c>
    </row>
    <row r="269">
      <c r="A269" s="41" t="n">
        <v>48274</v>
      </c>
      <c r="B269" s="42" t="n">
        <v>0.008333333333333333</v>
      </c>
      <c r="C269" s="43">
        <f>C268*(1+B269)</f>
        <v/>
      </c>
    </row>
    <row r="270">
      <c r="A270" s="41" t="n">
        <v>48305</v>
      </c>
      <c r="B270" s="42" t="n">
        <v>0.008333333333333333</v>
      </c>
      <c r="C270" s="43">
        <f>C269*(1+B270)</f>
        <v/>
      </c>
    </row>
    <row r="271">
      <c r="A271" s="41" t="n">
        <v>48335</v>
      </c>
      <c r="B271" s="42" t="n">
        <v>0.008333333333333333</v>
      </c>
      <c r="C271" s="43">
        <f>C270*(1+B271)</f>
        <v/>
      </c>
    </row>
    <row r="272">
      <c r="A272" s="41" t="n">
        <v>48366</v>
      </c>
      <c r="B272" s="42" t="n">
        <v>0.008333333333333333</v>
      </c>
      <c r="C272" s="43">
        <f>C271*(1+B272)</f>
        <v/>
      </c>
    </row>
    <row r="273">
      <c r="A273" s="41" t="n">
        <v>48396</v>
      </c>
      <c r="B273" s="42" t="n">
        <v>0.008333333333333333</v>
      </c>
      <c r="C273" s="43">
        <f>C272*(1+B273)</f>
        <v/>
      </c>
    </row>
    <row r="274">
      <c r="A274" s="41" t="n">
        <v>48427</v>
      </c>
      <c r="B274" s="42" t="n">
        <v>0.008333333333333333</v>
      </c>
      <c r="C274" s="43">
        <f>C273*(1+B274)</f>
        <v/>
      </c>
    </row>
    <row r="275">
      <c r="A275" s="41" t="n">
        <v>48458</v>
      </c>
      <c r="B275" s="42" t="n">
        <v>0.008333333333333333</v>
      </c>
      <c r="C275" s="43">
        <f>C274*(1+B275)</f>
        <v/>
      </c>
    </row>
    <row r="276">
      <c r="A276" s="41" t="n">
        <v>48488</v>
      </c>
      <c r="B276" s="42" t="n">
        <v>0.008333333333333333</v>
      </c>
      <c r="C276" s="43">
        <f>C275*(1+B276)</f>
        <v/>
      </c>
    </row>
    <row r="277">
      <c r="A277" s="41" t="n">
        <v>48519</v>
      </c>
      <c r="B277" s="42" t="n">
        <v>0.008333333333333333</v>
      </c>
      <c r="C277" s="43">
        <f>C276*(1+B277)</f>
        <v/>
      </c>
    </row>
    <row r="278">
      <c r="A278" s="41" t="n">
        <v>48549</v>
      </c>
      <c r="B278" s="42" t="n">
        <v>0.008333333333333333</v>
      </c>
      <c r="C278" s="43">
        <f>C277*(1+B278)</f>
        <v/>
      </c>
    </row>
    <row r="279">
      <c r="A279" s="41" t="n">
        <v>48580</v>
      </c>
      <c r="B279" s="42" t="n">
        <v>0.008333333333333333</v>
      </c>
      <c r="C279" s="43">
        <f>C278*(1+B279)</f>
        <v/>
      </c>
    </row>
    <row r="280">
      <c r="A280" s="41" t="n">
        <v>48611</v>
      </c>
      <c r="B280" s="42" t="n">
        <v>0.008333333333333333</v>
      </c>
      <c r="C280" s="43">
        <f>C279*(1+B280)</f>
        <v/>
      </c>
    </row>
    <row r="281">
      <c r="A281" s="41" t="n">
        <v>48639</v>
      </c>
      <c r="B281" s="42" t="n">
        <v>0.008333333333333333</v>
      </c>
      <c r="C281" s="43">
        <f>C280*(1+B281)</f>
        <v/>
      </c>
    </row>
    <row r="282">
      <c r="A282" s="41" t="n">
        <v>48670</v>
      </c>
      <c r="B282" s="42" t="n">
        <v>0.008333333333333333</v>
      </c>
      <c r="C282" s="43">
        <f>C281*(1+B282)</f>
        <v/>
      </c>
    </row>
    <row r="283">
      <c r="A283" s="41" t="n">
        <v>48700</v>
      </c>
      <c r="B283" s="42" t="n">
        <v>0.008333333333333333</v>
      </c>
      <c r="C283" s="43">
        <f>C282*(1+B283)</f>
        <v/>
      </c>
    </row>
    <row r="284">
      <c r="A284" s="41" t="n">
        <v>48731</v>
      </c>
      <c r="B284" s="42" t="n">
        <v>0.008333333333333333</v>
      </c>
      <c r="C284" s="43">
        <f>C283*(1+B284)</f>
        <v/>
      </c>
    </row>
    <row r="285">
      <c r="A285" s="41" t="n">
        <v>48761</v>
      </c>
      <c r="B285" s="42" t="n">
        <v>0.008333333333333333</v>
      </c>
      <c r="C285" s="43">
        <f>C284*(1+B285)</f>
        <v/>
      </c>
    </row>
    <row r="286">
      <c r="A286" s="41" t="n">
        <v>48792</v>
      </c>
      <c r="B286" s="42" t="n">
        <v>0.008333333333333333</v>
      </c>
      <c r="C286" s="43">
        <f>C285*(1+B286)</f>
        <v/>
      </c>
    </row>
    <row r="287">
      <c r="A287" s="41" t="n">
        <v>48823</v>
      </c>
      <c r="B287" s="42" t="n">
        <v>0.008333333333333333</v>
      </c>
      <c r="C287" s="43">
        <f>C286*(1+B287)</f>
        <v/>
      </c>
    </row>
    <row r="288">
      <c r="A288" s="41" t="n">
        <v>48853</v>
      </c>
      <c r="B288" s="42" t="n">
        <v>0.008333333333333333</v>
      </c>
      <c r="C288" s="43">
        <f>C287*(1+B288)</f>
        <v/>
      </c>
    </row>
    <row r="289">
      <c r="A289" s="41" t="n">
        <v>48884</v>
      </c>
      <c r="B289" s="42" t="n">
        <v>0.008333333333333333</v>
      </c>
      <c r="C289" s="43">
        <f>C288*(1+B289)</f>
        <v/>
      </c>
    </row>
    <row r="290">
      <c r="A290" s="41" t="n">
        <v>48914</v>
      </c>
      <c r="B290" s="42" t="n">
        <v>0.008333333333333333</v>
      </c>
      <c r="C290" s="43">
        <f>C289*(1+B290)</f>
        <v/>
      </c>
    </row>
    <row r="292">
      <c r="A292" s="54" t="inlineStr">
        <is>
          <t>AAWZ Partners — aawzpartners.com.br | comercial@aawz.com.br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1" formatRows="1" sort="1"/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 fitToPage="1"/>
  </sheetPr>
  <dimension ref="A1:E51"/>
  <sheetViews>
    <sheetView topLeftCell="A6" workbookViewId="0">
      <selection activeCell="C6" sqref="C6:E6"/>
    </sheetView>
  </sheetViews>
  <sheetFormatPr baseColWidth="10" defaultColWidth="8.83203125" defaultRowHeight="15"/>
  <cols>
    <col width="3" customWidth="1" style="64" min="1" max="1"/>
    <col width="44" customWidth="1" style="64" min="2" max="2"/>
    <col width="24" customWidth="1" style="64" min="3" max="3"/>
    <col width="20" customWidth="1" style="64" min="4" max="4"/>
    <col width="24" customWidth="1" style="64" min="5" max="5"/>
  </cols>
  <sheetData>
    <row r="1">
      <c r="A1" s="27" t="n"/>
      <c r="B1" s="27" t="n"/>
      <c r="C1" s="27" t="n"/>
      <c r="D1" s="27" t="n"/>
      <c r="E1" s="27" t="n"/>
    </row>
    <row r="2" ht="19" customHeight="1" s="64">
      <c r="A2" s="27" t="n"/>
      <c r="B2" s="78" t="inlineStr">
        <is>
          <t>Calculadora de Multas Contratuais</t>
        </is>
      </c>
    </row>
    <row r="3">
      <c r="A3" s="27" t="n"/>
      <c r="B3" s="77" t="inlineStr">
        <is>
          <t>Selecione o formato, preencha os campos em amarelo. CDI histórico real.</t>
        </is>
      </c>
    </row>
    <row r="4">
      <c r="A4" s="27" t="n"/>
      <c r="B4" s="27" t="n"/>
      <c r="C4" s="27" t="n"/>
      <c r="D4" s="27" t="n"/>
      <c r="E4" s="27" t="n"/>
    </row>
    <row r="5">
      <c r="A5" s="27" t="n"/>
      <c r="B5" s="74" t="inlineStr">
        <is>
          <t>CONFIGURAÇÃO DO CONTRATO</t>
        </is>
      </c>
    </row>
    <row r="6">
      <c r="A6" s="27" t="n"/>
      <c r="B6" s="76" t="inlineStr">
        <is>
          <t>Formato da Multa</t>
        </is>
      </c>
      <c r="C6" s="80" t="inlineStr">
        <is>
          <t>Formato 1 — 2x Incentivo corrigido CDI</t>
        </is>
      </c>
      <c r="D6" s="81" t="n"/>
      <c r="E6" s="81" t="n"/>
    </row>
    <row r="7">
      <c r="A7" s="27" t="n"/>
      <c r="B7" s="30" t="inlineStr">
        <is>
          <t>Data Início do Contrato</t>
        </is>
      </c>
      <c r="C7" s="31" t="n">
        <v>44070</v>
      </c>
      <c r="D7" s="27" t="n"/>
      <c r="E7" s="27" t="n"/>
    </row>
    <row r="8">
      <c r="A8" s="27" t="n"/>
      <c r="B8" s="30" t="inlineStr">
        <is>
          <t>Data de Saída Pretendida</t>
        </is>
      </c>
      <c r="C8" s="31" t="n">
        <v>46174</v>
      </c>
      <c r="D8" s="27" t="n"/>
      <c r="E8" s="27" t="n"/>
    </row>
    <row r="9">
      <c r="A9" s="27" t="n"/>
      <c r="B9" s="30" t="inlineStr">
        <is>
          <t>Período Mínimo (anos)</t>
        </is>
      </c>
      <c r="C9" s="32" t="n">
        <v>10</v>
      </c>
      <c r="D9" s="27" t="n"/>
      <c r="E9" s="27" t="n"/>
    </row>
    <row r="10">
      <c r="A10" s="27" t="n"/>
      <c r="B10" s="30" t="inlineStr">
        <is>
          <t>Carência antes da proporcionalidade (meses)</t>
        </is>
      </c>
      <c r="C10" s="32" t="n">
        <v>24</v>
      </c>
      <c r="D10" s="27" t="n"/>
      <c r="E10" s="27" t="n"/>
    </row>
    <row r="11">
      <c r="A11" s="27" t="n"/>
      <c r="B11" s="30" t="inlineStr">
        <is>
          <t>Comissão Bruta Últimos 6 Meses (R$)</t>
        </is>
      </c>
      <c r="C11" s="33" t="n">
        <v>500000</v>
      </c>
      <c r="D11" s="27" t="n"/>
      <c r="E11" s="27" t="n"/>
    </row>
    <row r="12">
      <c r="A12" s="27" t="n"/>
      <c r="B12" s="30" t="inlineStr">
        <is>
          <t>Queda imediata pós-carência (%)</t>
        </is>
      </c>
      <c r="C12" s="62" t="n">
        <v>0.2</v>
      </c>
      <c r="D12" s="27" t="n"/>
      <c r="E12" s="27" t="n"/>
    </row>
    <row r="13">
      <c r="A13" s="27" t="n"/>
      <c r="B13" s="74" t="inlineStr">
        <is>
          <t>VALORES RECEBIDOS (INCENTIVOS)</t>
        </is>
      </c>
    </row>
    <row r="14">
      <c r="A14" s="27" t="n"/>
      <c r="B14" s="34" t="inlineStr">
        <is>
          <t>#</t>
        </is>
      </c>
      <c r="C14" s="34" t="inlineStr">
        <is>
          <t>Descrição</t>
        </is>
      </c>
      <c r="D14" s="34" t="inlineStr">
        <is>
          <t>Data Recebimento</t>
        </is>
      </c>
      <c r="E14" s="34" t="inlineStr">
        <is>
          <t>Valor (R$)</t>
        </is>
      </c>
    </row>
    <row r="15">
      <c r="A15" s="27" t="n"/>
      <c r="B15" s="35" t="n">
        <v>1</v>
      </c>
      <c r="C15" s="80" t="inlineStr">
        <is>
          <t>CFI 1</t>
        </is>
      </c>
      <c r="D15" s="31" t="n">
        <v>44075</v>
      </c>
      <c r="E15" s="33" t="n">
        <v>2000000</v>
      </c>
    </row>
    <row r="16">
      <c r="A16" s="27" t="n"/>
      <c r="B16" s="35" t="n">
        <v>2</v>
      </c>
      <c r="C16" s="80" t="inlineStr">
        <is>
          <t>CFI 2</t>
        </is>
      </c>
      <c r="D16" s="31" t="n">
        <v>44805</v>
      </c>
      <c r="E16" s="33" t="n">
        <v>1000000</v>
      </c>
    </row>
    <row r="17">
      <c r="A17" s="27" t="n"/>
      <c r="B17" s="35" t="n">
        <v>3</v>
      </c>
      <c r="C17" s="80" t="inlineStr">
        <is>
          <t>CFA 1</t>
        </is>
      </c>
      <c r="D17" s="31" t="n">
        <v>44986</v>
      </c>
      <c r="E17" s="33" t="n">
        <v>500000</v>
      </c>
    </row>
    <row r="18">
      <c r="A18" s="27" t="n"/>
      <c r="B18" s="35" t="n">
        <v>4</v>
      </c>
      <c r="C18" s="80" t="inlineStr">
        <is>
          <t>CFA 2</t>
        </is>
      </c>
      <c r="D18" s="31" t="n">
        <v>45352</v>
      </c>
      <c r="E18" s="33" t="n">
        <v>500000</v>
      </c>
    </row>
    <row r="19">
      <c r="A19" s="27" t="n"/>
      <c r="B19" s="35" t="n">
        <v>5</v>
      </c>
      <c r="C19" s="80" t="inlineStr">
        <is>
          <t>CFA 3</t>
        </is>
      </c>
      <c r="D19" s="31" t="n"/>
      <c r="E19" s="33" t="n">
        <v>0</v>
      </c>
    </row>
    <row r="20">
      <c r="A20" s="27" t="n"/>
      <c r="B20" s="27" t="n"/>
      <c r="C20" s="27" t="n"/>
      <c r="D20" s="27" t="n"/>
      <c r="E20" s="27" t="n"/>
    </row>
    <row r="21">
      <c r="A21" s="27" t="n"/>
      <c r="B21" s="74" t="inlineStr">
        <is>
          <t>CÁLCULO DA MULTA</t>
        </is>
      </c>
    </row>
    <row r="22">
      <c r="A22" s="27" t="n"/>
      <c r="B22" s="30" t="inlineStr">
        <is>
          <t>Meses decorridos no contrato</t>
        </is>
      </c>
      <c r="C22" s="36">
        <f>IF($C$8&gt;$C$7,DATEDIF($C$7,$C$8,"m"),0)</f>
        <v/>
      </c>
      <c r="D22" s="27" t="n"/>
      <c r="E22" s="27" t="n"/>
    </row>
    <row r="23">
      <c r="A23" s="27" t="n"/>
      <c r="B23" s="30" t="inlineStr">
        <is>
          <t>Meses totais do período mínimo</t>
        </is>
      </c>
      <c r="C23" s="36">
        <f>$C$9*12</f>
        <v/>
      </c>
      <c r="D23" s="27" t="n"/>
      <c r="E23" s="27" t="n"/>
    </row>
    <row r="24">
      <c r="A24" s="27" t="n"/>
      <c r="B24" s="76" t="inlineStr">
        <is>
          <t>Proporcional do contrato (%)</t>
        </is>
      </c>
      <c r="C24" s="37">
        <f>IF(C22&gt;=C23,1,IF(C22&lt;=$C$10,0,$C$12+(1-$C$12)*(C22-$C$10)/(C23-$C$10)))</f>
        <v/>
      </c>
      <c r="D24" s="27" t="n"/>
      <c r="E24" s="27" t="n"/>
    </row>
    <row r="25">
      <c r="A25" s="27" t="n"/>
      <c r="B25" s="30" t="inlineStr">
        <is>
          <t>Receita Anualizada (Comissão 6m × 2)</t>
        </is>
      </c>
      <c r="C25" s="38">
        <f>$C$11*2</f>
        <v/>
      </c>
      <c r="D25" s="27" t="n"/>
      <c r="E25" s="27" t="n"/>
    </row>
    <row r="26">
      <c r="A26" s="27" t="n"/>
      <c r="B26" s="27" t="n"/>
      <c r="C26" s="27" t="n"/>
      <c r="D26" s="27" t="n"/>
      <c r="E26" s="27" t="n"/>
    </row>
    <row r="27">
      <c r="A27" s="27" t="n"/>
      <c r="B27" s="34" t="inlineStr">
        <is>
          <t>#</t>
        </is>
      </c>
      <c r="C27" s="34" t="inlineStr">
        <is>
          <t>Fator CDI Acumulado</t>
        </is>
      </c>
      <c r="D27" s="34" t="inlineStr">
        <is>
          <t>Valor Corrigido (R$)</t>
        </is>
      </c>
      <c r="E27" s="34" t="inlineStr">
        <is>
          <t>Valor × (1−Prop.)</t>
        </is>
      </c>
    </row>
    <row r="28">
      <c r="A28" s="27" t="n"/>
      <c r="B28" s="35" t="n">
        <v>1</v>
      </c>
      <c r="C28" s="44">
        <f>IF(OR(E15=0,D15=""),"",INDEX(CDI!$C:$C,MATCH(DATE(YEAR($C$8),MONTH($C$8),1),CDI!$A:$A,0))/INDEX(CDI!$C:$C,MATCH(DATE(YEAR(D15),MONTH(D15),1),CDI!$A:$A,0)-1))</f>
        <v/>
      </c>
      <c r="D28" s="38">
        <f>IF(C28="",0,E15*C28)</f>
        <v/>
      </c>
      <c r="E28" s="38">
        <f>D28*(1-$C$24)</f>
        <v/>
      </c>
    </row>
    <row r="29">
      <c r="A29" s="27" t="n"/>
      <c r="B29" s="35" t="n">
        <v>2</v>
      </c>
      <c r="C29" s="44">
        <f>IF(OR(E16=0,D16=""),"",INDEX(CDI!$C:$C,MATCH(DATE(YEAR($C$8),MONTH($C$8),1),CDI!$A:$A,0))/INDEX(CDI!$C:$C,MATCH(DATE(YEAR(D16),MONTH(D16),1),CDI!$A:$A,0)-1))</f>
        <v/>
      </c>
      <c r="D29" s="38">
        <f>IF(C29="",0,E16*C29)</f>
        <v/>
      </c>
      <c r="E29" s="38">
        <f>D29*(1-$C$24)</f>
        <v/>
      </c>
    </row>
    <row r="30">
      <c r="A30" s="27" t="n"/>
      <c r="B30" s="35" t="n">
        <v>3</v>
      </c>
      <c r="C30" s="44">
        <f>IF(OR(E17=0,D17=""),"",INDEX(CDI!$C:$C,MATCH(DATE(YEAR($C$8),MONTH($C$8),1),CDI!$A:$A,0))/INDEX(CDI!$C:$C,MATCH(DATE(YEAR(D17),MONTH(D17),1),CDI!$A:$A,0)-1))</f>
        <v/>
      </c>
      <c r="D30" s="38">
        <f>IF(C30="",0,E17*C30)</f>
        <v/>
      </c>
      <c r="E30" s="38">
        <f>D30*(1-$C$24)</f>
        <v/>
      </c>
    </row>
    <row r="31">
      <c r="A31" s="27" t="n"/>
      <c r="B31" s="35" t="n">
        <v>4</v>
      </c>
      <c r="C31" s="44">
        <f>IF(OR(E18=0,D18=""),"",INDEX(CDI!$C:$C,MATCH(DATE(YEAR($C$8),MONTH($C$8),1),CDI!$A:$A,0))/INDEX(CDI!$C:$C,MATCH(DATE(YEAR(D18),MONTH(D18),1),CDI!$A:$A,0)-1))</f>
        <v/>
      </c>
      <c r="D31" s="38">
        <f>IF(C31="",0,E18*C31)</f>
        <v/>
      </c>
      <c r="E31" s="38">
        <f>D31*(1-$C$24)</f>
        <v/>
      </c>
    </row>
    <row r="32">
      <c r="A32" s="27" t="n"/>
      <c r="B32" s="35" t="n">
        <v>5</v>
      </c>
      <c r="C32" s="44">
        <f>IF(OR(E19=0,D19=""),"",INDEX(CDI!$C:$C,MATCH(DATE(YEAR($C$8),MONTH($C$8),1),CDI!$A:$A,0))/INDEX(CDI!$C:$C,MATCH(DATE(YEAR(D19),MONTH(D19),1),CDI!$A:$A,0)-1))</f>
        <v/>
      </c>
      <c r="D32" s="38">
        <f>IF(C32="",0,E19*C32)</f>
        <v/>
      </c>
      <c r="E32" s="38">
        <f>D32*(1-$C$24)</f>
        <v/>
      </c>
    </row>
    <row r="33">
      <c r="A33" s="27" t="n"/>
      <c r="B33" s="27" t="n"/>
      <c r="C33" s="27" t="n"/>
      <c r="D33" s="27" t="n"/>
      <c r="E33" s="27" t="n"/>
    </row>
    <row r="34">
      <c r="A34" s="27" t="n"/>
      <c r="B34" s="76" t="inlineStr">
        <is>
          <t>Σ Incentivos Corrigidos × (1−Prop.) (R$)</t>
        </is>
      </c>
      <c r="C34" s="27" t="n"/>
      <c r="D34" s="27" t="n"/>
      <c r="E34" s="39">
        <f>SUM(E28:E32)</f>
        <v/>
      </c>
    </row>
    <row r="35">
      <c r="A35" s="27" t="n"/>
      <c r="B35" s="76" t="inlineStr">
        <is>
          <t>Receita Anualizada × (1−Prop.) (R$)</t>
        </is>
      </c>
      <c r="C35" s="27" t="n"/>
      <c r="D35" s="27" t="n"/>
      <c r="E35" s="39">
        <f>C25*(1-$C$24)</f>
        <v/>
      </c>
    </row>
    <row r="36">
      <c r="A36" s="27" t="n"/>
      <c r="B36" s="27" t="n"/>
      <c r="C36" s="27" t="n"/>
      <c r="D36" s="27" t="n"/>
      <c r="E36" s="27" t="n"/>
    </row>
    <row r="37">
      <c r="A37" s="27" t="n"/>
      <c r="B37" s="74" t="inlineStr">
        <is>
          <t>RESULTADO</t>
        </is>
      </c>
    </row>
    <row r="38" ht="18" customHeight="1" s="64">
      <c r="A38" s="27" t="n"/>
      <c r="B38" s="79" t="inlineStr">
        <is>
          <t>Formato 1 — 2× Incentivo corrigido CDI</t>
        </is>
      </c>
      <c r="E38" s="40">
        <f>2*E34</f>
        <v/>
      </c>
    </row>
    <row r="39" ht="18" customHeight="1" s="64">
      <c r="A39" s="27" t="n"/>
      <c r="B39" s="79" t="inlineStr">
        <is>
          <t>Formato 2 — Incentivo + MAX(Incentivo, Receita)</t>
        </is>
      </c>
      <c r="E39" s="40">
        <f>E34+MAX(E34,E35)</f>
        <v/>
      </c>
    </row>
    <row r="40">
      <c r="A40" s="27" t="n"/>
      <c r="B40" s="74" t="n"/>
    </row>
    <row r="41">
      <c r="A41" s="27" t="n"/>
      <c r="B41" s="74" t="inlineStr">
        <is>
          <t>LEGENDA DOS FORMATOS</t>
        </is>
      </c>
    </row>
    <row r="42">
      <c r="A42" s="27" t="n"/>
      <c r="B42" s="76" t="inlineStr">
        <is>
          <t>Formato 1 — 2x Incentivo corrigido CDI</t>
        </is>
      </c>
    </row>
    <row r="43">
      <c r="A43" s="27" t="n"/>
      <c r="B43" s="75" t="inlineStr">
        <is>
          <t>Multa = 2 × Σ(Incentivos corrigidos pelo CDI histórico) × (1 − Proporcional do contrato).</t>
        </is>
      </c>
    </row>
    <row r="44" ht="28" customHeight="1" s="64">
      <c r="A44" s="27" t="n"/>
      <c r="B44" s="76" t="inlineStr">
        <is>
          <t>Formato 2 — Incentivo + Maior entre Incentivo e Receita</t>
        </is>
      </c>
    </row>
    <row r="45">
      <c r="A45" s="27" t="n"/>
      <c r="B45" s="73" t="inlineStr">
        <is>
          <t>Multa = 1× Incentivos corrigidos CDI × (1−Prop.) + MAX(1× Incentivos corrigidos CDI × (1−Prop.), Receita Anualizada × (1−Prop.)).</t>
        </is>
      </c>
    </row>
    <row r="46">
      <c r="A46" s="27" t="n"/>
      <c r="B46" s="27" t="n"/>
      <c r="C46" s="27" t="n"/>
      <c r="D46" s="27" t="n"/>
      <c r="E46" s="27" t="n"/>
    </row>
    <row r="47">
      <c r="A47" s="27" t="n"/>
      <c r="B47" s="75" t="inlineStr">
        <is>
          <t>Nota: Correção CDI utiliza série histórica mensal real (jan/2010 a mar/2026) + projeção Focus até dez/2033.</t>
        </is>
      </c>
    </row>
    <row r="48">
      <c r="A48" s="27" t="n"/>
      <c r="B48" s="27" t="n"/>
      <c r="C48" s="27" t="n"/>
      <c r="D48" s="27" t="n"/>
      <c r="E48" s="27" t="n"/>
    </row>
    <row r="49" ht="30" customHeight="1" s="64">
      <c r="A49" s="27" t="n"/>
      <c r="B49" s="66" t="inlineStr">
        <is>
          <t>Quer saber o valor real da sua multa contratual?</t>
        </is>
      </c>
      <c r="C49" s="55" t="n"/>
      <c r="D49" s="55" t="n"/>
      <c r="E49" s="55" t="n"/>
    </row>
    <row r="50" ht="30" customHeight="1" s="64">
      <c r="B50" s="52" t="inlineStr">
        <is>
          <t>Fale com o time de M&amp;A da AAWZ → comercial@aawz.com.br</t>
        </is>
      </c>
      <c r="C50" s="56" t="n"/>
      <c r="D50" s="56" t="n"/>
      <c r="E50" s="56" t="n"/>
    </row>
    <row r="51">
      <c r="B51" s="7" t="inlineStr">
        <is>
          <t>aawzpartners.com.br  |  +15 mandatos concluídos  |  8 anos de mercado  |  +350 operações</t>
        </is>
      </c>
      <c r="C51" s="1" t="n"/>
      <c r="D51" s="1" t="n"/>
      <c r="E51" s="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0" formatRows="0" sort="1"/>
  <mergeCells count="15">
    <mergeCell ref="B45:E45"/>
    <mergeCell ref="B41:E41"/>
    <mergeCell ref="B43:E43"/>
    <mergeCell ref="B13:E13"/>
    <mergeCell ref="B42:E42"/>
    <mergeCell ref="B21:E21"/>
    <mergeCell ref="B44:E44"/>
    <mergeCell ref="B47:E47"/>
    <mergeCell ref="B2:E2"/>
    <mergeCell ref="B37:E37"/>
    <mergeCell ref="B3:E3"/>
    <mergeCell ref="B5:E5"/>
    <mergeCell ref="B39:D39"/>
    <mergeCell ref="B38:D38"/>
    <mergeCell ref="C6:E6"/>
  </mergeCells>
  <dataValidations count="1">
    <dataValidation sqref="C6" showDropDown="0" showInputMessage="0" showErrorMessage="0" allowBlank="0" type="list">
      <formula1>"Formato 1 — 2x Incentivo corrigido CDI,Formato 2 — Incentivo + Maior entre Incentivo e Receita"</formula1>
    </dataValidation>
  </dataValidations>
  <pageMargins left="0.75" right="0.75" top="1" bottom="1" header="0.5" footer="0.5"/>
  <pageSetup orientation="landscape" fitToHeight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2026-03-19T22:06:43Z</dcterms:created>
  <dcterms:modified xmlns:dcterms="http://purl.org/dc/terms/" xmlns:xsi="http://www.w3.org/2001/XMLSchema-instance" xsi:type="dcterms:W3CDTF">2026-03-31T19:10:30Z</dcterms:modified>
  <cp:lastModifiedBy>filipe medeiros</cp:lastModifiedBy>
</cp:coreProperties>
</file>