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/>
  <mc:AlternateContent xmlns:mc="http://schemas.openxmlformats.org/markup-compatibility/2006">
    <mc:Choice Requires="x15">
      <x15ac:absPath xmlns:x15ac="http://schemas.microsoft.com/office/spreadsheetml/2010/11/ac" url="/Users/filipemedeiros/Downloads/planilhas_simulador_remuneracao_v4/"/>
    </mc:Choice>
  </mc:AlternateContent>
  <xr:revisionPtr revIDLastSave="0" documentId="13_ncr:1_{F3B91F8D-1A6B-C042-940E-B1B470652622}" xr6:coauthVersionLast="47" xr6:coauthVersionMax="47" xr10:uidLastSave="{00000000-0000-0000-0000-000000000000}"/>
  <bookViews>
    <workbookView xWindow="0" yWindow="500" windowWidth="28800" windowHeight="16140" activeTab="2" xr2:uid="{00000000-000D-0000-FFFF-FFFF00000000}"/>
  </bookViews>
  <sheets>
    <sheet name="Capa" sheetId="1" r:id="rId1"/>
    <sheet name="Simulador" sheetId="2" state="hidden" r:id="rId2"/>
    <sheet name="Assessor → Consultor" sheetId="3" r:id="rId3"/>
    <sheet name="Sobre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1" i="3" l="1"/>
  <c r="C30" i="3" s="1"/>
  <c r="C37" i="3" s="1"/>
  <c r="C29" i="3"/>
  <c r="C36" i="3" s="1"/>
  <c r="C38" i="3" s="1"/>
  <c r="C41" i="3" s="1"/>
  <c r="C23" i="3"/>
  <c r="C40" i="3" s="1"/>
  <c r="C22" i="3"/>
  <c r="F18" i="2"/>
  <c r="C18" i="2"/>
  <c r="F20" i="2" l="1"/>
  <c r="F21" i="2" s="1"/>
  <c r="D31" i="3"/>
  <c r="D40" i="3"/>
  <c r="E40" i="3"/>
  <c r="F40" i="3"/>
  <c r="C19" i="2"/>
  <c r="C20" i="2" s="1"/>
  <c r="G40" i="3"/>
  <c r="F19" i="2"/>
  <c r="D29" i="3"/>
  <c r="H40" i="3"/>
  <c r="C21" i="2" l="1"/>
  <c r="C22" i="2" s="1"/>
  <c r="C23" i="2" s="1"/>
  <c r="D36" i="3"/>
  <c r="E29" i="3"/>
  <c r="D30" i="3"/>
  <c r="D37" i="3" s="1"/>
  <c r="E31" i="3"/>
  <c r="E26" i="2"/>
  <c r="F29" i="2"/>
  <c r="C29" i="2" l="1"/>
  <c r="B26" i="2"/>
  <c r="B27" i="2" s="1"/>
  <c r="C30" i="2"/>
  <c r="E30" i="3"/>
  <c r="E37" i="3" s="1"/>
  <c r="F31" i="3"/>
  <c r="E36" i="3"/>
  <c r="E38" i="3" s="1"/>
  <c r="E41" i="3" s="1"/>
  <c r="F29" i="3"/>
  <c r="D38" i="3"/>
  <c r="F36" i="3" l="1"/>
  <c r="G29" i="3"/>
  <c r="F30" i="3"/>
  <c r="F37" i="3" s="1"/>
  <c r="G31" i="3"/>
  <c r="D41" i="3"/>
  <c r="D42" i="3" s="1"/>
  <c r="E42" i="3" s="1"/>
  <c r="G36" i="3" l="1"/>
  <c r="H29" i="3"/>
  <c r="H36" i="3" s="1"/>
  <c r="G30" i="3"/>
  <c r="G37" i="3" s="1"/>
  <c r="H31" i="3"/>
  <c r="H30" i="3" s="1"/>
  <c r="H37" i="3" s="1"/>
  <c r="F38" i="3"/>
  <c r="F41" i="3" l="1"/>
  <c r="F42" i="3" s="1"/>
  <c r="H38" i="3"/>
  <c r="H41" i="3" s="1"/>
  <c r="G38" i="3"/>
  <c r="G41" i="3" s="1"/>
  <c r="B21" i="1" l="1"/>
  <c r="G42" i="3"/>
  <c r="H42" i="3" s="1"/>
  <c r="D21" i="1" s="1"/>
</calcChain>
</file>

<file path=xl/sharedStrings.xml><?xml version="1.0" encoding="utf-8"?>
<sst xmlns="http://schemas.openxmlformats.org/spreadsheetml/2006/main" count="132" uniqueCount="110">
  <si>
    <t>SIMULADOR DE REMUNERAÇÃO</t>
  </si>
  <si>
    <t>Assessor → Consultoria CVM</t>
  </si>
  <si>
    <t>v4.3  |  Março 2026  |  AAWZ Partners</t>
  </si>
  <si>
    <t>SEU PERFIL PROFISSIONAL</t>
  </si>
  <si>
    <t>ASSESSOR DE INVESTIMENTOS</t>
  </si>
  <si>
    <t>Profissional de assessoria que deseja migrar para consultoria CVM, convertendo gradualmente sua carteira de clientes com ganhos progressivos.</t>
  </si>
  <si>
    <t>→  ACESSAR SIMULAÇÃO</t>
  </si>
  <si>
    <t>PROJEÇÃO 5 ANOS</t>
  </si>
  <si>
    <t>RECEITA TOTAL CONSULTOR</t>
  </si>
  <si>
    <t>GANHO VS ASSESSORIA</t>
  </si>
  <si>
    <t>receita acumulada como consultor — 5 anos</t>
  </si>
  <si>
    <t>vantagem acumulada vs permanecer assessor</t>
  </si>
  <si>
    <t>→  SIMULAR MIGRAÇÃO</t>
  </si>
  <si>
    <t>ÍNDICE</t>
  </si>
  <si>
    <t>1.  Assessor → Consultor</t>
  </si>
  <si>
    <t>→ Acessar</t>
  </si>
  <si>
    <t>2.  Sobre</t>
  </si>
  <si>
    <t>LEGENDA DE CORES</t>
  </si>
  <si>
    <t>Fundo amarelo + fonte azul</t>
  </si>
  <si>
    <t>Células editáveis (inputs)</t>
  </si>
  <si>
    <t>Fonte preta</t>
  </si>
  <si>
    <t>Fórmulas calculadas (protegidas)</t>
  </si>
  <si>
    <t>Fonte verde + sublinhado</t>
  </si>
  <si>
    <t>Links de navegação entre abas</t>
  </si>
  <si>
    <t>Fundo verde claro</t>
  </si>
  <si>
    <t>Resultados e outputs</t>
  </si>
  <si>
    <t>Os números são médias de mercado. O imposto é apurado sobre a receita, e a comissão sobre a receita líquida.</t>
  </si>
  <si>
    <t>Confidencial — Uso exclusivo do profissional. Distribuição proibida sem autorização da AAWZ Partners.</t>
  </si>
  <si>
    <t>Fale com o time AAWZ →  comercial@aawz.com.br</t>
  </si>
  <si>
    <t>Simulador de Remuneração</t>
  </si>
  <si>
    <t>← Capa</t>
  </si>
  <si>
    <t>Consultoria CVM vs Assessoria de Investimentos</t>
  </si>
  <si>
    <t>Células amarelas são editáveis • Fórmulas protegidas com senha</t>
  </si>
  <si>
    <t>PREMISSAS DO MODELO</t>
  </si>
  <si>
    <t>Carteira sob gestão (AuC)</t>
  </si>
  <si>
    <t>Unidade: R$ (ex: 50.000.000 = R$ 50M)</t>
  </si>
  <si>
    <t>CONSULTOR CVM</t>
  </si>
  <si>
    <t>ROA médio investimentos (% a.a.)</t>
  </si>
  <si>
    <t>Fee cobrado do cliente (% a.a.)</t>
  </si>
  <si>
    <t>Receita PJ2 adicional (%)</t>
  </si>
  <si>
    <t>Carga tributária (%)</t>
  </si>
  <si>
    <t>Comissão ao profissional (%)</t>
  </si>
  <si>
    <t>CÁLCULO — ASSESSOR</t>
  </si>
  <si>
    <t>CÁLCULO — CONSULTOR</t>
  </si>
  <si>
    <t>Receita investimentos (ano)</t>
  </si>
  <si>
    <t>Fee anual bruto</t>
  </si>
  <si>
    <t>Receita PJ2</t>
  </si>
  <si>
    <t>Imposto sobre a receita</t>
  </si>
  <si>
    <t>Receita bruta total</t>
  </si>
  <si>
    <t>Receita líquida</t>
  </si>
  <si>
    <t>Comissão ao profissional</t>
  </si>
  <si>
    <t>REMUNERAÇÃO MENSAL — ASSESSOR</t>
  </si>
  <si>
    <t>REMUNERAÇÃO MENSAL — CONSULTOR</t>
  </si>
  <si>
    <t>Remuneração anual — Assessor</t>
  </si>
  <si>
    <t>Remuneração anual — Consultor</t>
  </si>
  <si>
    <t>Diferença anual (Consultor - Assessor)</t>
  </si>
  <si>
    <t>Nota: Os números são médias de mercado. O imposto é apurado sobre a receita, e a comissão é calculada sobre a receita líquida. Fonte: AAWZ Partners, 2026.</t>
  </si>
  <si>
    <t>Assessor → Consultor CVM</t>
  </si>
  <si>
    <t>Simulação de migração com conversão gradual da carteira</t>
  </si>
  <si>
    <t>100% do fee fixo é convertido automaticamente no dia da migração. A carteira de comissionamento é convertida gradualmente conforme as taxas abaixo.</t>
  </si>
  <si>
    <t>PREMISSAS DA MIGRAÇÃO</t>
  </si>
  <si>
    <t xml:space="preserve">  Altere aqui ou na aba Simulador</t>
  </si>
  <si>
    <t>% da carteira em fee fixo</t>
  </si>
  <si>
    <t xml:space="preserve">  Parte que converte 100% no dia 1</t>
  </si>
  <si>
    <t>Carry natural do mercado (%/ano)</t>
  </si>
  <si>
    <t>Captação consultoria (%/mês)</t>
  </si>
  <si>
    <t xml:space="preserve">  Média de mercado: 2-4%/mês</t>
  </si>
  <si>
    <t>Crescimento adicional assessoria (%/ano)</t>
  </si>
  <si>
    <t>CONVERSÃO DA CARTEIRA DE COMISSIONAMENTO (% ACUMULADA)</t>
  </si>
  <si>
    <t>Ano 1</t>
  </si>
  <si>
    <t>Ano 2</t>
  </si>
  <si>
    <t>Ano 3</t>
  </si>
  <si>
    <t>Ano 4</t>
  </si>
  <si>
    <t>Ano 5</t>
  </si>
  <si>
    <t>% acumulada convertida</t>
  </si>
  <si>
    <t>TAXAS DE CRESCIMENTO ANUAL (CALCULADAS)</t>
  </si>
  <si>
    <t>Crescimento anual consultoria</t>
  </si>
  <si>
    <t>Crescimento anual assessoria</t>
  </si>
  <si>
    <t>% PJ2 - Consultoria</t>
  </si>
  <si>
    <t>% PJ2 - Assessoria</t>
  </si>
  <si>
    <t>PROJEÇÃO DE CARTEIRA E RECEITA</t>
  </si>
  <si>
    <t>Início</t>
  </si>
  <si>
    <t>PL fee fixo (convertido 100%)</t>
  </si>
  <si>
    <t>PL comissionamento convertido</t>
  </si>
  <si>
    <t>PL Total consultoria</t>
  </si>
  <si>
    <t>RECEITA MENSAL LÍQUIDA (REMUNERAÇÃO DO PROFISSIONAL)</t>
  </si>
  <si>
    <t>Receita mensal fee fixo</t>
  </si>
  <si>
    <t>Receita mensal comissionamento</t>
  </si>
  <si>
    <t>Receita mensal TOTAL</t>
  </si>
  <si>
    <t>Se ficasse 100% assessor</t>
  </si>
  <si>
    <t>Ganho mensal com migração</t>
  </si>
  <si>
    <t>Ganho acumulado (R$)</t>
  </si>
  <si>
    <t>Fonte: AAWZ Partners, 2026. Premissas ajustáveis nas células amarelas.</t>
  </si>
  <si>
    <t>Sobre esta planilha</t>
  </si>
  <si>
    <t>Objetivo: Simular a remuneração de um assessor de investimentos que deseja migrar para consultoria CVM, convertendo gradualmente sua carteira de clientes.</t>
  </si>
  <si>
    <t>Como usar: 1. Na aba 'Simulador' (oculta), estão as premissas base do modelo (ROA, impostos, comissões).</t>
  </si>
  <si>
    <t>2. Na aba 'Assessor → Consultor', altere as células em amarelo (AuC, % fee fixo, carry, captação, conversão).</t>
  </si>
  <si>
    <t>3. Simule a migração com conversão gradual e veja o ganho vs permanecer assessor.</t>
  </si>
  <si>
    <t>4. O fee fixo converte 100% no dia 1; a carteira de comissionamento converte gradualmente.</t>
  </si>
  <si>
    <t>Lógica de cálculo: O imposto é apurado sobre a receita. A comissão é calculada sobre a receita líquida (após impostos).</t>
  </si>
  <si>
    <t>Premissas padrão: Assessoria: ROA 0,35%, PJ2 25% fixo, imposto 20%, comissão 45%</t>
  </si>
  <si>
    <t>Consultoria: Fee 0,6%, PJ2 0% → 25% em 5 anos, imposto 15%, comissão 70%</t>
  </si>
  <si>
    <t>Assessoria: PJ2 25% fixo | Consultoria: PJ2 0% → 25% em 5 anos</t>
  </si>
  <si>
    <t>Crescimento: Carry natural: 10%/ano | Captação consultoria: 3%/mês | Assessoria: 0,3%/ano</t>
  </si>
  <si>
    <t>Convenção de cores: Fundo amarelo + fonte azul = células editáveis (inputs do modelo)</t>
  </si>
  <si>
    <t>Fonte preta = fórmulas calculadas automaticamente (protegidas com senha)</t>
  </si>
  <si>
    <t>Fonte verde = links de navegação entre abas</t>
  </si>
  <si>
    <t>Proteção: Fórmulas protegidas com senha. Apenas células de input são editáveis.</t>
  </si>
  <si>
    <t>Fonte: AAWZ Partners, 2026. Os números são médias de mercado.</t>
  </si>
  <si>
    <t>Contato: comercial@aawz.com.br  |  aawzpartners.com/aawz-wealth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</si>
</sst>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\R\$\ #,##0;\(\R\$\ #,##0\);&quot;&quot;"/>
    <numFmt numFmtId="165" formatCode="\R\$\ #,##0"/>
  </numFmts>
  <fonts count="28" x14ac:knownFonts="1">
    <font>
      <sz val="11"/>
      <color theme="1"/>
      <name val="Calibri"/>
      <family val="2"/>
      <scheme val="minor"/>
    </font>
    <font>
      <b/>
      <sz val="24"/>
      <color rgb="FFFFFFFF"/>
      <name val="IBM Plex Sans"/>
    </font>
    <font>
      <sz val="12"/>
      <color rgb="FFA0A0A0"/>
      <name val="IBM Plex Sans"/>
    </font>
    <font>
      <sz val="10"/>
      <color rgb="FFB6E2A5"/>
      <name val="IBM Plex Sans"/>
    </font>
    <font>
      <b/>
      <sz val="12"/>
      <color rgb="FF292927"/>
      <name val="IBM Plex Sans"/>
    </font>
    <font>
      <b/>
      <sz val="14"/>
      <color rgb="FF292927"/>
      <name val="IBM Plex Sans"/>
    </font>
    <font>
      <sz val="10"/>
      <color rgb="FF434343"/>
      <name val="IBM Plex Sans"/>
    </font>
    <font>
      <b/>
      <u/>
      <sz val="11"/>
      <color rgb="FF5E7266"/>
      <name val="IBM Plex Sans"/>
    </font>
    <font>
      <b/>
      <sz val="11"/>
      <color rgb="FF292927"/>
      <name val="IBM Plex Sans"/>
    </font>
    <font>
      <i/>
      <sz val="9"/>
      <color rgb="FF6B7280"/>
      <name val="IBM Plex Sans"/>
    </font>
    <font>
      <b/>
      <sz val="24"/>
      <color rgb="FF5E7266"/>
      <name val="IBM Plex Sans"/>
    </font>
    <font>
      <sz val="10"/>
      <color rgb="FF292927"/>
      <name val="IBM Plex Sans"/>
    </font>
    <font>
      <b/>
      <u/>
      <sz val="10"/>
      <color rgb="FF5E7266"/>
      <name val="IBM Plex Sans"/>
    </font>
    <font>
      <b/>
      <sz val="11"/>
      <color rgb="FF0000FF"/>
      <name val="IBM Plex Sans"/>
    </font>
    <font>
      <sz val="10"/>
      <color rgb="FF000000"/>
      <name val="IBM Plex Sans"/>
    </font>
    <font>
      <u/>
      <sz val="10"/>
      <color rgb="FF008000"/>
      <name val="IBM Plex Sans"/>
    </font>
    <font>
      <sz val="9"/>
      <color rgb="FF6B7280"/>
      <name val="IBM Plex Sans"/>
    </font>
    <font>
      <i/>
      <sz val="8"/>
      <color rgb="FF6B7280"/>
      <name val="IBM Plex Sans"/>
    </font>
    <font>
      <b/>
      <u/>
      <sz val="11"/>
      <color rgb="FFFFFFFF"/>
      <name val="IBM Plex Sans"/>
    </font>
    <font>
      <b/>
      <sz val="20"/>
      <color rgb="FFFFFFFF"/>
      <name val="IBM Plex Sans"/>
    </font>
    <font>
      <sz val="11"/>
      <color rgb="FFA0A0A0"/>
      <name val="IBM Plex Sans"/>
    </font>
    <font>
      <sz val="9"/>
      <color rgb="FFB6E2A5"/>
      <name val="IBM Plex Sans"/>
    </font>
    <font>
      <u/>
      <sz val="9"/>
      <color rgb="FFB6E2A5"/>
      <name val="IBM Plex Sans"/>
    </font>
    <font>
      <b/>
      <sz val="10"/>
      <color rgb="FF292927"/>
      <name val="IBM Plex Sans"/>
    </font>
    <font>
      <b/>
      <sz val="10"/>
      <color rgb="FFFFFFFF"/>
      <name val="IBM Plex Sans"/>
    </font>
    <font>
      <b/>
      <sz val="9"/>
      <color rgb="FFA0A0A0"/>
      <name val="IBM Plex Sans"/>
    </font>
    <font>
      <b/>
      <sz val="26"/>
      <color rgb="FFC45B5B"/>
      <name val="IBM Plex Sans"/>
    </font>
    <font>
      <b/>
      <sz val="26"/>
      <color rgb="FFB6E2A5"/>
      <name val="IBM Plex Sans"/>
    </font>
  </fonts>
  <fills count="12">
    <fill>
      <patternFill patternType="none"/>
    </fill>
    <fill>
      <patternFill patternType="gray125"/>
    </fill>
    <fill>
      <patternFill patternType="solid">
        <fgColor rgb="FF292927"/>
      </patternFill>
    </fill>
    <fill>
      <patternFill patternType="solid">
        <fgColor rgb="FFB6E2A5"/>
      </patternFill>
    </fill>
    <fill>
      <patternFill patternType="solid">
        <fgColor rgb="FFFFFFFF"/>
      </patternFill>
    </fill>
    <fill>
      <patternFill patternType="solid">
        <fgColor rgb="FFE8F5E9"/>
      </patternFill>
    </fill>
    <fill>
      <patternFill patternType="solid">
        <fgColor rgb="FFFFF2CC"/>
      </patternFill>
    </fill>
    <fill>
      <patternFill patternType="solid">
        <fgColor rgb="FFE2EFDA"/>
      </patternFill>
    </fill>
    <fill>
      <patternFill patternType="solid">
        <fgColor rgb="FF5E7266"/>
      </patternFill>
    </fill>
    <fill>
      <patternFill patternType="solid">
        <fgColor rgb="FFF1F1F1"/>
      </patternFill>
    </fill>
    <fill>
      <patternFill patternType="solid">
        <fgColor rgb="FF363735"/>
      </patternFill>
    </fill>
    <fill>
      <patternFill patternType="solid">
        <fgColor rgb="FFFFF3E0"/>
      </patternFill>
    </fill>
  </fills>
  <borders count="4">
    <border>
      <left/>
      <right/>
      <top/>
      <bottom/>
      <diagonal/>
    </border>
    <border>
      <left style="thin">
        <color rgb="FFE8E8E8"/>
      </left>
      <right style="thin">
        <color rgb="FFE8E8E8"/>
      </right>
      <top style="thin">
        <color rgb="FFE8E8E8"/>
      </top>
      <bottom style="thin">
        <color rgb="FFE8E8E8"/>
      </bottom>
      <diagonal/>
    </border>
    <border>
      <left/>
      <right/>
      <top style="thin">
        <color rgb="FFE8E8E8"/>
      </top>
      <bottom style="thin">
        <color rgb="FFE8E8E8"/>
      </bottom>
      <diagonal/>
    </border>
    <border>
      <left style="medium">
        <color rgb="FFFFC107"/>
      </left>
      <right style="medium">
        <color rgb="FFFFC107"/>
      </right>
      <top style="medium">
        <color rgb="FFFFC107"/>
      </top>
      <bottom style="medium">
        <color rgb="FFFFC107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0" xfId="0" applyFill="1"/>
    <xf numFmtId="0" fontId="0" fillId="3" borderId="0" xfId="0" applyFill="1"/>
    <xf numFmtId="0" fontId="7" fillId="5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164" fontId="10" fillId="4" borderId="1" xfId="0" applyNumberFormat="1" applyFont="1" applyFill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right" vertical="center"/>
    </xf>
    <xf numFmtId="0" fontId="13" fillId="6" borderId="2" xfId="0" applyFont="1" applyFill="1" applyBorder="1" applyAlignment="1">
      <alignment horizontal="center" vertical="center"/>
    </xf>
    <xf numFmtId="0" fontId="14" fillId="4" borderId="2" xfId="0" applyFont="1" applyFill="1" applyBorder="1" applyAlignment="1">
      <alignment horizontal="center" vertical="center"/>
    </xf>
    <xf numFmtId="0" fontId="15" fillId="4" borderId="2" xfId="0" applyFont="1" applyFill="1" applyBorder="1" applyAlignment="1">
      <alignment horizontal="center" vertical="center"/>
    </xf>
    <xf numFmtId="0" fontId="14" fillId="7" borderId="2" xfId="0" applyFont="1" applyFill="1" applyBorder="1" applyAlignment="1">
      <alignment horizontal="center" vertical="center"/>
    </xf>
    <xf numFmtId="0" fontId="19" fillId="2" borderId="0" xfId="0" applyFont="1" applyFill="1" applyAlignment="1">
      <alignment horizontal="left" vertical="center"/>
    </xf>
    <xf numFmtId="0" fontId="22" fillId="2" borderId="0" xfId="0" applyFont="1" applyFill="1" applyAlignment="1">
      <alignment horizontal="right" vertical="center"/>
    </xf>
    <xf numFmtId="0" fontId="23" fillId="9" borderId="0" xfId="0" applyFont="1" applyFill="1" applyAlignment="1">
      <alignment horizontal="left" vertical="center"/>
    </xf>
    <xf numFmtId="3" fontId="13" fillId="6" borderId="3" xfId="0" applyNumberFormat="1" applyFont="1" applyFill="1" applyBorder="1" applyAlignment="1" applyProtection="1">
      <alignment horizontal="center" vertical="center"/>
      <protection locked="0"/>
    </xf>
    <xf numFmtId="0" fontId="6" fillId="9" borderId="0" xfId="0" applyFont="1" applyFill="1" applyAlignment="1">
      <alignment horizontal="left" vertical="center"/>
    </xf>
    <xf numFmtId="10" fontId="13" fillId="6" borderId="3" xfId="0" applyNumberFormat="1" applyFont="1" applyFill="1" applyBorder="1" applyAlignment="1" applyProtection="1">
      <alignment horizontal="center" vertical="center"/>
      <protection locked="0"/>
    </xf>
    <xf numFmtId="0" fontId="0" fillId="9" borderId="0" xfId="0" applyFill="1"/>
    <xf numFmtId="164" fontId="14" fillId="9" borderId="0" xfId="0" applyNumberFormat="1" applyFont="1" applyFill="1" applyAlignment="1">
      <alignment horizontal="right" vertical="center"/>
    </xf>
    <xf numFmtId="164" fontId="8" fillId="9" borderId="0" xfId="0" applyNumberFormat="1" applyFont="1" applyFill="1" applyAlignment="1">
      <alignment horizontal="right" vertical="center"/>
    </xf>
    <xf numFmtId="0" fontId="16" fillId="0" borderId="0" xfId="0" applyFont="1" applyAlignment="1">
      <alignment horizontal="left" vertical="center"/>
    </xf>
    <xf numFmtId="0" fontId="23" fillId="9" borderId="0" xfId="0" applyFont="1" applyFill="1" applyAlignment="1">
      <alignment horizontal="center" vertical="center"/>
    </xf>
    <xf numFmtId="10" fontId="8" fillId="0" borderId="2" xfId="0" applyNumberFormat="1" applyFont="1" applyBorder="1" applyAlignment="1">
      <alignment horizontal="center" vertical="center"/>
    </xf>
    <xf numFmtId="0" fontId="24" fillId="10" borderId="0" xfId="0" applyFont="1" applyFill="1" applyAlignment="1">
      <alignment horizontal="center" vertical="center"/>
    </xf>
    <xf numFmtId="164" fontId="14" fillId="5" borderId="2" xfId="0" applyNumberFormat="1" applyFont="1" applyFill="1" applyBorder="1" applyAlignment="1">
      <alignment horizontal="center" vertical="center"/>
    </xf>
    <xf numFmtId="164" fontId="8" fillId="5" borderId="2" xfId="0" applyNumberFormat="1" applyFont="1" applyFill="1" applyBorder="1" applyAlignment="1">
      <alignment horizontal="center" vertical="center"/>
    </xf>
    <xf numFmtId="0" fontId="24" fillId="10" borderId="2" xfId="0" applyFont="1" applyFill="1" applyBorder="1" applyAlignment="1">
      <alignment horizontal="left" vertical="center"/>
    </xf>
    <xf numFmtId="164" fontId="24" fillId="10" borderId="2" xfId="0" applyNumberFormat="1" applyFont="1" applyFill="1" applyBorder="1" applyAlignment="1">
      <alignment horizontal="center" vertical="center"/>
    </xf>
    <xf numFmtId="164" fontId="14" fillId="11" borderId="2" xfId="0" applyNumberFormat="1" applyFont="1" applyFill="1" applyBorder="1" applyAlignment="1">
      <alignment horizontal="center" vertical="center"/>
    </xf>
    <xf numFmtId="0" fontId="23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5" fillId="3" borderId="1" xfId="0" applyFont="1" applyFill="1" applyBorder="1" applyAlignment="1">
      <alignment horizontal="center" vertical="center"/>
    </xf>
    <xf numFmtId="0" fontId="0" fillId="0" borderId="0" xfId="0"/>
    <xf numFmtId="0" fontId="2" fillId="2" borderId="0" xfId="0" applyFont="1" applyFill="1" applyAlignment="1">
      <alignment horizontal="left" vertical="center"/>
    </xf>
    <xf numFmtId="0" fontId="18" fillId="8" borderId="0" xfId="0" applyFont="1" applyFill="1" applyAlignment="1">
      <alignment horizontal="center" vertical="center"/>
    </xf>
    <xf numFmtId="0" fontId="0" fillId="8" borderId="0" xfId="0" applyFill="1"/>
    <xf numFmtId="0" fontId="4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7" fillId="5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16" fillId="0" borderId="0" xfId="0" applyFont="1" applyAlignment="1">
      <alignment horizontal="left" vertical="center" wrapText="1"/>
    </xf>
    <xf numFmtId="0" fontId="20" fillId="2" borderId="0" xfId="0" applyFont="1" applyFill="1" applyAlignment="1">
      <alignment horizontal="left" vertical="center"/>
    </xf>
    <xf numFmtId="0" fontId="19" fillId="2" borderId="0" xfId="0" applyFont="1" applyFill="1" applyAlignment="1">
      <alignment horizontal="left" vertical="center"/>
    </xf>
    <xf numFmtId="165" fontId="26" fillId="2" borderId="0" xfId="0" applyNumberFormat="1" applyFont="1" applyFill="1" applyAlignment="1">
      <alignment horizontal="center" vertical="center"/>
    </xf>
    <xf numFmtId="0" fontId="24" fillId="2" borderId="0" xfId="0" applyFont="1" applyFill="1" applyAlignment="1">
      <alignment horizontal="center" vertical="center"/>
    </xf>
    <xf numFmtId="0" fontId="0" fillId="2" borderId="0" xfId="0" applyFill="1"/>
    <xf numFmtId="0" fontId="25" fillId="2" borderId="0" xfId="0" applyFont="1" applyFill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21" fillId="2" borderId="0" xfId="0" applyFont="1" applyFill="1" applyAlignment="1">
      <alignment horizontal="left" vertical="center"/>
    </xf>
    <xf numFmtId="165" fontId="27" fillId="2" borderId="0" xfId="0" applyNumberFormat="1" applyFont="1" applyFill="1" applyAlignment="1">
      <alignment horizontal="center" vertical="center"/>
    </xf>
    <xf numFmtId="0" fontId="23" fillId="3" borderId="0" xfId="0" applyFont="1" applyFill="1" applyAlignment="1">
      <alignment horizontal="center" vertical="center"/>
    </xf>
    <xf numFmtId="0" fontId="0" fillId="3" borderId="0" xfId="0" applyFill="1"/>
    <xf numFmtId="0" fontId="3" fillId="2" borderId="0" xfId="0" applyFont="1" applyFill="1" applyAlignment="1">
      <alignment horizontal="center" vertical="center"/>
    </xf>
    <xf numFmtId="0" fontId="8" fillId="9" borderId="0" xfId="0" applyFont="1" applyFill="1" applyAlignment="1">
      <alignment horizontal="left" vertical="center"/>
    </xf>
    <xf numFmtId="0" fontId="0" fillId="9" borderId="0" xfId="0" applyFill="1"/>
    <xf numFmtId="0" fontId="9" fillId="0" borderId="0" xfId="0" applyFont="1" applyAlignment="1">
      <alignment horizontal="left" vertical="center"/>
    </xf>
  </cellXfs>
  <cellStyles count="1">
    <cellStyle name="Normal" xfId="0" builtinId="0"/>
  </cellStyles>
  <dxfs count="1">
    <dxf>
      <fill>
        <patternFill patternType="solid">
          <fgColor rgb="FFFDE8E8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1"/>
  <c:style val="2"/>
  <c:chart>
    <c:title>
      <c:tx>
        <c:rich>
          <a:bodyPr/>
          <a:lstStyle/>
          <a:p>
            <a:pPr>
              <a:defRPr sz="2800"/>
            </a:pPr>
            <a:r>
              <a:rPr lang="pt-BR" sz="2800"/>
              <a:t>Receita Mensal: Migração vs Permanecer Assessor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4.3117283950617286E-2"/>
          <c:y val="0"/>
          <c:w val="0.95688271604938269"/>
          <c:h val="0.94456349206349211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'Assessor → Consultor'!$B$38</c:f>
              <c:strCache>
                <c:ptCount val="1"/>
                <c:pt idx="0">
                  <c:v>Receita mensal TOTAL</c:v>
                </c:pt>
              </c:strCache>
            </c:strRef>
          </c:tx>
          <c:spPr>
            <a:solidFill>
              <a:srgbClr val="5E7266"/>
            </a:solidFill>
            <a:ln>
              <a:prstDash val="solid"/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'Assessor → Consultor'!$C$28:$H$28</c:f>
              <c:strCache>
                <c:ptCount val="6"/>
                <c:pt idx="0">
                  <c:v>Início</c:v>
                </c:pt>
                <c:pt idx="1">
                  <c:v>Ano 1</c:v>
                </c:pt>
                <c:pt idx="2">
                  <c:v>Ano 2</c:v>
                </c:pt>
                <c:pt idx="3">
                  <c:v>Ano 3</c:v>
                </c:pt>
                <c:pt idx="4">
                  <c:v>Ano 4</c:v>
                </c:pt>
                <c:pt idx="5">
                  <c:v>Ano 5</c:v>
                </c:pt>
              </c:strCache>
            </c:strRef>
          </c:cat>
          <c:val>
            <c:numRef>
              <c:f>'Assessor → Consultor'!$C$38:$H$38</c:f>
              <c:numCache>
                <c:formatCode>\R\$\ #,##0;\(\R\$\ #,##0\);""</c:formatCode>
                <c:ptCount val="6"/>
                <c:pt idx="0">
                  <c:v>7437.5</c:v>
                </c:pt>
                <c:pt idx="1">
                  <c:v>13152.0062555103</c:v>
                </c:pt>
                <c:pt idx="2">
                  <c:v>24325.705484222057</c:v>
                </c:pt>
                <c:pt idx="3">
                  <c:v>39885.035337994887</c:v>
                </c:pt>
                <c:pt idx="4">
                  <c:v>65272.878981839822</c:v>
                </c:pt>
                <c:pt idx="5">
                  <c:v>106635.28084017333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>
                    <a:prstDash val="solid"/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259B-954E-A1E6-3CFE4EE763DF}"/>
            </c:ext>
          </c:extLst>
        </c:ser>
        <c:ser>
          <c:idx val="1"/>
          <c:order val="1"/>
          <c:tx>
            <c:strRef>
              <c:f>'Assessor → Consultor'!$B$40</c:f>
              <c:strCache>
                <c:ptCount val="1"/>
                <c:pt idx="0">
                  <c:v>Se ficasse 100% assessor</c:v>
                </c:pt>
              </c:strCache>
            </c:strRef>
          </c:tx>
          <c:spPr>
            <a:solidFill>
              <a:srgbClr val="C45B5B"/>
            </a:solidFill>
            <a:ln>
              <a:prstDash val="solid"/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'Assessor → Consultor'!$C$28:$H$28</c:f>
              <c:strCache>
                <c:ptCount val="6"/>
                <c:pt idx="0">
                  <c:v>Início</c:v>
                </c:pt>
                <c:pt idx="1">
                  <c:v>Ano 1</c:v>
                </c:pt>
                <c:pt idx="2">
                  <c:v>Ano 2</c:v>
                </c:pt>
                <c:pt idx="3">
                  <c:v>Ano 3</c:v>
                </c:pt>
                <c:pt idx="4">
                  <c:v>Ano 4</c:v>
                </c:pt>
                <c:pt idx="5">
                  <c:v>Ano 5</c:v>
                </c:pt>
              </c:strCache>
            </c:strRef>
          </c:cat>
          <c:val>
            <c:numRef>
              <c:f>'Assessor → Consultor'!$C$40:$H$40</c:f>
              <c:numCache>
                <c:formatCode>\R\$\ #,##0;\(\R\$\ #,##0\);""</c:formatCode>
                <c:ptCount val="6"/>
                <c:pt idx="0">
                  <c:v>6562.5</c:v>
                </c:pt>
                <c:pt idx="1">
                  <c:v>7238.4375</c:v>
                </c:pt>
                <c:pt idx="2">
                  <c:v>7983.9965625000004</c:v>
                </c:pt>
                <c:pt idx="3">
                  <c:v>8806.3482084375009</c:v>
                </c:pt>
                <c:pt idx="4">
                  <c:v>9713.4020739065636</c:v>
                </c:pt>
                <c:pt idx="5">
                  <c:v>10713.88248751894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>
                    <a:prstDash val="solid"/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1-259B-954E-A1E6-3CFE4EE763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"/>
        <c:axId val="100"/>
      </c:barChart>
      <c:catAx>
        <c:axId val="10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pt-BR"/>
                  <a:t>R$ / mês</a:t>
                </a:r>
              </a:p>
            </c:rich>
          </c:tx>
          <c:overlay val="1"/>
        </c:title>
        <c:numFmt formatCode="\R\$\ #,##0" sourceLinked="0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t"/>
      <c:layout>
        <c:manualLayout>
          <c:xMode val="edge"/>
          <c:yMode val="edge"/>
          <c:x val="0.25053364197530864"/>
          <c:y val="0.20914682539682539"/>
          <c:w val="0.49893271604938272"/>
          <c:h val="4.5566071428571428E-2"/>
        </c:manualLayout>
      </c:layout>
      <c:overlay val="1"/>
    </c:legend>
    <c:plotVisOnly val="1"/>
    <c:dispBlanksAs val="gap"/>
    <c:showDLblsOverMax val="1"/>
  </c:chart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1333500" cy="361950"/>
    <xdr:pic>
      <xdr:nvPicPr>
        <xdr:cNvPr id="2" name="Imag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1</xdr:row>
      <xdr:rowOff>0</xdr:rowOff>
    </xdr:from>
    <xdr:ext cx="1333500" cy="361950"/>
    <xdr:pic>
      <xdr:nvPicPr>
        <xdr:cNvPr id="2" name="Image 1" descr="Pictur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824386</xdr:colOff>
      <xdr:row>12</xdr:row>
      <xdr:rowOff>66842</xdr:rowOff>
    </xdr:from>
    <xdr:ext cx="6480000" cy="504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  <xdr:oneCellAnchor>
    <xdr:from>
      <xdr:col>6</xdr:col>
      <xdr:colOff>0</xdr:colOff>
      <xdr:row>1</xdr:row>
      <xdr:rowOff>0</xdr:rowOff>
    </xdr:from>
    <xdr:ext cx="1333500" cy="361950"/>
    <xdr:pic>
      <xdr:nvPicPr>
        <xdr:cNvPr id="3" name="Image 2" descr="Picture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1143000" cy="314325"/>
    <xdr:pic>
      <xdr:nvPicPr>
        <xdr:cNvPr id="2" name="Image 1" descr="Picture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comercial@aawz.com.br?subject=Simulador%20Remunera%C3%A7%C3%A3o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hyperlink" Target="mailto:comercial@aawz.com.br?subject=Simulador%20Remunera%C3%A7%C3%A3o" TargetMode="External"/><Relationship Id="rId1" Type="http://schemas.openxmlformats.org/officeDocument/2006/relationships/hyperlink" Target="mailto:comercial@aawz.com.br?subject=Simulador%20Remunera%C3%A7%C3%A3o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hyperlink" Target="mailto:comercial@aawz.com.br?subject=Simulador%20Remunera%C3%A7%C3%A3o" TargetMode="External"/><Relationship Id="rId1" Type="http://schemas.openxmlformats.org/officeDocument/2006/relationships/hyperlink" Target="mailto:comercial@aawz.com.br?subject=Simulador%20Remunera%C3%A7%C3%A3o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hyperlink" Target="mailto:comercial@aawz.com.br?subject=Simulador%20Remunera%C3%A7%C3%A3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B6E2A5"/>
  </sheetPr>
  <dimension ref="A1:E41"/>
  <sheetViews>
    <sheetView showGridLines="0" workbookViewId="0">
      <selection activeCell="B13" sqref="B13:D13"/>
    </sheetView>
  </sheetViews>
  <sheetFormatPr baseColWidth="10" defaultColWidth="8.83203125" defaultRowHeight="15" x14ac:dyDescent="0.2"/>
  <cols>
    <col min="1" max="1" width="2" customWidth="1"/>
    <col min="2" max="2" width="35" customWidth="1"/>
    <col min="3" max="3" width="4" customWidth="1"/>
    <col min="4" max="4" width="35" customWidth="1"/>
    <col min="5" max="5" width="4" customWidth="1"/>
  </cols>
  <sheetData>
    <row r="1" spans="1:5" ht="12" customHeight="1" x14ac:dyDescent="0.2">
      <c r="A1" s="1"/>
      <c r="B1" s="1"/>
      <c r="C1" s="1"/>
      <c r="D1" s="1"/>
      <c r="E1" s="1"/>
    </row>
    <row r="2" spans="1:5" ht="20" customHeight="1" x14ac:dyDescent="0.2">
      <c r="A2" s="1"/>
      <c r="B2" s="1"/>
      <c r="C2" s="1"/>
      <c r="D2" s="1"/>
      <c r="E2" s="1"/>
    </row>
    <row r="3" spans="1:5" x14ac:dyDescent="0.2">
      <c r="A3" s="1"/>
      <c r="B3" s="1"/>
      <c r="C3" s="1"/>
      <c r="D3" s="1"/>
      <c r="E3" s="1"/>
    </row>
    <row r="4" spans="1:5" ht="31" x14ac:dyDescent="0.2">
      <c r="A4" s="1"/>
      <c r="B4" s="39" t="s">
        <v>0</v>
      </c>
      <c r="C4" s="34"/>
      <c r="D4" s="34"/>
      <c r="E4" s="1"/>
    </row>
    <row r="5" spans="1:5" ht="16" x14ac:dyDescent="0.2">
      <c r="A5" s="1"/>
      <c r="B5" s="35" t="s">
        <v>1</v>
      </c>
      <c r="C5" s="34"/>
      <c r="D5" s="34"/>
      <c r="E5" s="1"/>
    </row>
    <row r="6" spans="1:5" x14ac:dyDescent="0.2">
      <c r="A6" s="1"/>
      <c r="B6" s="43" t="s">
        <v>2</v>
      </c>
      <c r="C6" s="34"/>
      <c r="D6" s="34"/>
      <c r="E6" s="1"/>
    </row>
    <row r="7" spans="1:5" ht="5" customHeight="1" x14ac:dyDescent="0.2">
      <c r="A7" s="2"/>
      <c r="B7" s="2"/>
      <c r="C7" s="2"/>
      <c r="D7" s="2"/>
      <c r="E7" s="2"/>
    </row>
    <row r="8" spans="1:5" ht="14" customHeight="1" x14ac:dyDescent="0.2"/>
    <row r="9" spans="1:5" ht="16" x14ac:dyDescent="0.2">
      <c r="B9" s="38" t="s">
        <v>3</v>
      </c>
      <c r="C9" s="34"/>
      <c r="D9" s="34"/>
    </row>
    <row r="10" spans="1:5" ht="8" customHeight="1" x14ac:dyDescent="0.2"/>
    <row r="11" spans="1:5" ht="36" customHeight="1" x14ac:dyDescent="0.2">
      <c r="B11" s="33" t="s">
        <v>4</v>
      </c>
      <c r="C11" s="34"/>
      <c r="D11" s="34"/>
    </row>
    <row r="12" spans="1:5" ht="52" customHeight="1" x14ac:dyDescent="0.2">
      <c r="B12" s="41" t="s">
        <v>5</v>
      </c>
      <c r="C12" s="34"/>
      <c r="D12" s="34"/>
    </row>
    <row r="13" spans="1:5" ht="30" customHeight="1" x14ac:dyDescent="0.2">
      <c r="B13" s="40" t="s">
        <v>6</v>
      </c>
      <c r="C13" s="34"/>
      <c r="D13" s="34"/>
    </row>
    <row r="14" spans="1:5" ht="8" customHeight="1" x14ac:dyDescent="0.2"/>
    <row r="15" spans="1:5" ht="3" customHeight="1" x14ac:dyDescent="0.2">
      <c r="B15" s="2"/>
      <c r="C15" s="2"/>
      <c r="D15" s="2"/>
    </row>
    <row r="16" spans="1:5" ht="10" customHeight="1" x14ac:dyDescent="0.2"/>
    <row r="17" spans="2:4" ht="16" x14ac:dyDescent="0.2">
      <c r="B17" s="38" t="s">
        <v>7</v>
      </c>
      <c r="C17" s="34"/>
      <c r="D17" s="34"/>
    </row>
    <row r="18" spans="2:4" ht="6" customHeight="1" x14ac:dyDescent="0.2"/>
    <row r="19" spans="2:4" ht="30" customHeight="1" x14ac:dyDescent="0.2">
      <c r="B19" s="4" t="s">
        <v>8</v>
      </c>
      <c r="D19" s="4" t="s">
        <v>9</v>
      </c>
    </row>
    <row r="20" spans="2:4" ht="20" customHeight="1" x14ac:dyDescent="0.2">
      <c r="B20" s="5" t="s">
        <v>10</v>
      </c>
      <c r="D20" s="5" t="s">
        <v>11</v>
      </c>
    </row>
    <row r="21" spans="2:4" ht="50" customHeight="1" x14ac:dyDescent="0.2">
      <c r="B21" s="6">
        <f>SUM('Assessor → Consultor'!D38:H38)*12</f>
        <v>2991250.882796885</v>
      </c>
      <c r="D21" s="6">
        <f>'Assessor → Consultor'!H42</f>
        <v>2457778.0808085287</v>
      </c>
    </row>
    <row r="22" spans="2:4" ht="30" customHeight="1" x14ac:dyDescent="0.2">
      <c r="B22" s="3" t="s">
        <v>12</v>
      </c>
      <c r="D22" s="3" t="s">
        <v>12</v>
      </c>
    </row>
    <row r="23" spans="2:4" ht="10" customHeight="1" x14ac:dyDescent="0.2"/>
    <row r="24" spans="2:4" ht="3" customHeight="1" x14ac:dyDescent="0.2">
      <c r="B24" s="2"/>
      <c r="C24" s="2"/>
      <c r="D24" s="2"/>
    </row>
    <row r="25" spans="2:4" ht="10" customHeight="1" x14ac:dyDescent="0.2"/>
    <row r="26" spans="2:4" ht="16" x14ac:dyDescent="0.2">
      <c r="B26" s="38" t="s">
        <v>13</v>
      </c>
      <c r="C26" s="34"/>
      <c r="D26" s="34"/>
    </row>
    <row r="27" spans="2:4" ht="22" customHeight="1" x14ac:dyDescent="0.2">
      <c r="B27" s="7" t="s">
        <v>14</v>
      </c>
      <c r="D27" s="8" t="s">
        <v>15</v>
      </c>
    </row>
    <row r="28" spans="2:4" ht="22" customHeight="1" x14ac:dyDescent="0.2">
      <c r="B28" s="7" t="s">
        <v>16</v>
      </c>
      <c r="D28" s="8" t="s">
        <v>15</v>
      </c>
    </row>
    <row r="29" spans="2:4" ht="10" customHeight="1" x14ac:dyDescent="0.2"/>
    <row r="30" spans="2:4" ht="3" customHeight="1" x14ac:dyDescent="0.2">
      <c r="B30" s="2"/>
      <c r="C30" s="2"/>
      <c r="D30" s="2"/>
    </row>
    <row r="31" spans="2:4" ht="10" customHeight="1" x14ac:dyDescent="0.2"/>
    <row r="32" spans="2:4" ht="16" x14ac:dyDescent="0.2">
      <c r="B32" s="38" t="s">
        <v>17</v>
      </c>
      <c r="C32" s="34"/>
      <c r="D32" s="34"/>
    </row>
    <row r="33" spans="2:4" ht="22" customHeight="1" x14ac:dyDescent="0.2">
      <c r="B33" s="9" t="s">
        <v>18</v>
      </c>
      <c r="D33" s="7" t="s">
        <v>19</v>
      </c>
    </row>
    <row r="34" spans="2:4" ht="22" customHeight="1" x14ac:dyDescent="0.2">
      <c r="B34" s="10" t="s">
        <v>20</v>
      </c>
      <c r="D34" s="7" t="s">
        <v>21</v>
      </c>
    </row>
    <row r="35" spans="2:4" ht="22" customHeight="1" x14ac:dyDescent="0.2">
      <c r="B35" s="11" t="s">
        <v>22</v>
      </c>
      <c r="D35" s="7" t="s">
        <v>23</v>
      </c>
    </row>
    <row r="36" spans="2:4" ht="22" customHeight="1" x14ac:dyDescent="0.2">
      <c r="B36" s="12" t="s">
        <v>24</v>
      </c>
      <c r="D36" s="7" t="s">
        <v>25</v>
      </c>
    </row>
    <row r="37" spans="2:4" ht="10" customHeight="1" x14ac:dyDescent="0.2"/>
    <row r="38" spans="2:4" x14ac:dyDescent="0.2">
      <c r="B38" s="44" t="s">
        <v>26</v>
      </c>
      <c r="C38" s="34"/>
      <c r="D38" s="34"/>
    </row>
    <row r="39" spans="2:4" x14ac:dyDescent="0.2">
      <c r="B39" s="42" t="s">
        <v>27</v>
      </c>
      <c r="C39" s="34"/>
      <c r="D39" s="34"/>
    </row>
    <row r="40" spans="2:4" ht="8" customHeight="1" x14ac:dyDescent="0.2"/>
    <row r="41" spans="2:4" ht="32" customHeight="1" x14ac:dyDescent="0.2">
      <c r="B41" s="36" t="s">
        <v>28</v>
      </c>
      <c r="C41" s="37"/>
      <c r="D41" s="37"/>
    </row>
  </sheetData>
  <sheetProtection password="FF68" sheet="1" formatCells="0" formatColumns="0" formatRows="0"/>
  <mergeCells count="13">
    <mergeCell ref="B11:D11"/>
    <mergeCell ref="B5:D5"/>
    <mergeCell ref="B41:D41"/>
    <mergeCell ref="B32:D32"/>
    <mergeCell ref="B4:D4"/>
    <mergeCell ref="B17:D17"/>
    <mergeCell ref="B9:D9"/>
    <mergeCell ref="B13:D13"/>
    <mergeCell ref="B26:D26"/>
    <mergeCell ref="B12:D12"/>
    <mergeCell ref="B39:D39"/>
    <mergeCell ref="B6:D6"/>
    <mergeCell ref="B38:D38"/>
  </mergeCells>
  <hyperlinks>
    <hyperlink ref="B13" location="'Assessor → Consultor'!A1" display="→  ACESSAR SIMULAÇÃO" xr:uid="{00000000-0004-0000-0000-000000000000}"/>
    <hyperlink ref="B22" location="'Assessor → Consultor'!A1" display="→  SIMULAR MIGRAÇÃO" xr:uid="{00000000-0004-0000-0000-000001000000}"/>
    <hyperlink ref="D22" location="'Assessor → Consultor'!A1" display="→  SIMULAR MIGRAÇÃO" xr:uid="{00000000-0004-0000-0000-000002000000}"/>
    <hyperlink ref="D27" location="'Assessor → Consultor'!A1" display="→ Acessar" xr:uid="{00000000-0004-0000-0000-000003000000}"/>
    <hyperlink ref="D28" location="'Sobre'!A1" display="→ Acessar" xr:uid="{00000000-0004-0000-0000-000004000000}"/>
    <hyperlink ref="B41" r:id="rId1" xr:uid="{00000000-0004-0000-0000-000005000000}"/>
  </hyperlinks>
  <pageMargins left="0.75" right="0.75" top="1" bottom="1" header="0.5" footer="0.5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00FF"/>
  </sheetPr>
  <dimension ref="A1:H34"/>
  <sheetViews>
    <sheetView showGridLines="0" workbookViewId="0">
      <pane ySplit="7" topLeftCell="A8" activePane="bottomLeft" state="frozen"/>
      <selection pane="bottomLeft"/>
    </sheetView>
  </sheetViews>
  <sheetFormatPr baseColWidth="10" defaultColWidth="8.83203125" defaultRowHeight="15" x14ac:dyDescent="0.2"/>
  <cols>
    <col min="1" max="1" width="2" customWidth="1"/>
    <col min="2" max="2" width="38" customWidth="1"/>
    <col min="3" max="3" width="18" customWidth="1"/>
    <col min="4" max="4" width="4" customWidth="1"/>
    <col min="5" max="5" width="38" customWidth="1"/>
    <col min="6" max="6" width="18" customWidth="1"/>
    <col min="7" max="7" width="4" customWidth="1"/>
    <col min="8" max="8" width="20" customWidth="1"/>
  </cols>
  <sheetData>
    <row r="1" spans="1:8" ht="10" customHeight="1" x14ac:dyDescent="0.2">
      <c r="A1" s="1"/>
      <c r="B1" s="1"/>
      <c r="C1" s="1"/>
      <c r="D1" s="1"/>
      <c r="E1" s="1"/>
      <c r="F1" s="1"/>
      <c r="G1" s="1"/>
      <c r="H1" s="1"/>
    </row>
    <row r="2" spans="1:8" ht="26" x14ac:dyDescent="0.2">
      <c r="A2" s="1"/>
      <c r="B2" s="46" t="s">
        <v>29</v>
      </c>
      <c r="C2" s="34"/>
      <c r="D2" s="34"/>
      <c r="E2" s="34"/>
      <c r="F2" s="34"/>
      <c r="G2" s="34"/>
      <c r="H2" s="14" t="s">
        <v>30</v>
      </c>
    </row>
    <row r="3" spans="1:8" x14ac:dyDescent="0.2">
      <c r="A3" s="1"/>
      <c r="B3" s="45" t="s">
        <v>31</v>
      </c>
      <c r="C3" s="34"/>
      <c r="D3" s="34"/>
      <c r="E3" s="34"/>
      <c r="F3" s="34"/>
      <c r="G3" s="34"/>
      <c r="H3" s="1"/>
    </row>
    <row r="4" spans="1:8" x14ac:dyDescent="0.2">
      <c r="A4" s="1"/>
      <c r="B4" s="52" t="s">
        <v>32</v>
      </c>
      <c r="C4" s="34"/>
      <c r="D4" s="34"/>
      <c r="E4" s="34"/>
      <c r="F4" s="34"/>
      <c r="G4" s="34"/>
      <c r="H4" s="1"/>
    </row>
    <row r="5" spans="1:8" ht="8" customHeight="1" x14ac:dyDescent="0.2"/>
    <row r="6" spans="1:8" ht="32" customHeight="1" x14ac:dyDescent="0.2">
      <c r="B6" s="36" t="s">
        <v>28</v>
      </c>
      <c r="C6" s="37"/>
      <c r="D6" s="37"/>
      <c r="E6" s="37"/>
      <c r="F6" s="37"/>
    </row>
    <row r="7" spans="1:8" ht="8" customHeight="1" x14ac:dyDescent="0.2"/>
    <row r="8" spans="1:8" x14ac:dyDescent="0.2">
      <c r="B8" s="54" t="s">
        <v>33</v>
      </c>
      <c r="C8" s="55"/>
      <c r="D8" s="55"/>
      <c r="E8" s="55"/>
      <c r="F8" s="55"/>
    </row>
    <row r="9" spans="1:8" x14ac:dyDescent="0.2">
      <c r="B9" s="15" t="s">
        <v>34</v>
      </c>
      <c r="C9" s="16">
        <v>50000000</v>
      </c>
      <c r="E9" s="17" t="s">
        <v>35</v>
      </c>
    </row>
    <row r="10" spans="1:8" ht="6" customHeight="1" x14ac:dyDescent="0.2"/>
    <row r="11" spans="1:8" x14ac:dyDescent="0.2">
      <c r="B11" s="48" t="s">
        <v>4</v>
      </c>
      <c r="C11" s="49"/>
      <c r="E11" s="48" t="s">
        <v>36</v>
      </c>
      <c r="F11" s="49"/>
    </row>
    <row r="12" spans="1:8" x14ac:dyDescent="0.2">
      <c r="B12" s="17" t="s">
        <v>37</v>
      </c>
      <c r="C12" s="18">
        <v>3.5000000000000001E-3</v>
      </c>
      <c r="E12" s="17" t="s">
        <v>38</v>
      </c>
      <c r="F12" s="18">
        <v>6.0000000000000001E-3</v>
      </c>
    </row>
    <row r="13" spans="1:8" x14ac:dyDescent="0.2">
      <c r="B13" s="17" t="s">
        <v>39</v>
      </c>
      <c r="C13" s="18">
        <v>0.25</v>
      </c>
      <c r="E13" s="17" t="s">
        <v>40</v>
      </c>
      <c r="F13" s="18">
        <v>0.15</v>
      </c>
    </row>
    <row r="14" spans="1:8" x14ac:dyDescent="0.2">
      <c r="B14" s="17" t="s">
        <v>40</v>
      </c>
      <c r="C14" s="18">
        <v>0.2</v>
      </c>
      <c r="E14" s="17" t="s">
        <v>41</v>
      </c>
      <c r="F14" s="18">
        <v>0.7</v>
      </c>
    </row>
    <row r="15" spans="1:8" x14ac:dyDescent="0.2">
      <c r="B15" s="17" t="s">
        <v>41</v>
      </c>
      <c r="C15" s="18">
        <v>0.45</v>
      </c>
    </row>
    <row r="16" spans="1:8" ht="6" customHeight="1" x14ac:dyDescent="0.2"/>
    <row r="17" spans="2:6" x14ac:dyDescent="0.2">
      <c r="B17" s="57" t="s">
        <v>42</v>
      </c>
      <c r="C17" s="58"/>
      <c r="D17" s="19"/>
      <c r="E17" s="57" t="s">
        <v>43</v>
      </c>
      <c r="F17" s="58"/>
    </row>
    <row r="18" spans="2:6" x14ac:dyDescent="0.2">
      <c r="B18" s="17" t="s">
        <v>44</v>
      </c>
      <c r="C18" s="20">
        <f>C9*C12</f>
        <v>175000</v>
      </c>
      <c r="E18" s="17" t="s">
        <v>45</v>
      </c>
      <c r="F18" s="20">
        <f>C9*F12</f>
        <v>300000</v>
      </c>
    </row>
    <row r="19" spans="2:6" x14ac:dyDescent="0.2">
      <c r="B19" s="17" t="s">
        <v>46</v>
      </c>
      <c r="C19" s="20">
        <f>C18*C13</f>
        <v>43750</v>
      </c>
      <c r="E19" s="17" t="s">
        <v>47</v>
      </c>
      <c r="F19" s="20">
        <f>F18*F13</f>
        <v>45000</v>
      </c>
    </row>
    <row r="20" spans="2:6" x14ac:dyDescent="0.2">
      <c r="B20" s="15" t="s">
        <v>48</v>
      </c>
      <c r="C20" s="21">
        <f>C18+C19</f>
        <v>218750</v>
      </c>
      <c r="E20" s="15" t="s">
        <v>49</v>
      </c>
      <c r="F20" s="21">
        <f>F18-F19</f>
        <v>255000</v>
      </c>
    </row>
    <row r="21" spans="2:6" x14ac:dyDescent="0.2">
      <c r="B21" s="17" t="s">
        <v>47</v>
      </c>
      <c r="C21" s="20">
        <f>C20*C14</f>
        <v>43750</v>
      </c>
      <c r="E21" s="17" t="s">
        <v>50</v>
      </c>
      <c r="F21" s="20">
        <f>F20*F14</f>
        <v>178500</v>
      </c>
    </row>
    <row r="22" spans="2:6" x14ac:dyDescent="0.2">
      <c r="B22" s="15" t="s">
        <v>49</v>
      </c>
      <c r="C22" s="21">
        <f>C20-C21</f>
        <v>175000</v>
      </c>
    </row>
    <row r="23" spans="2:6" x14ac:dyDescent="0.2">
      <c r="B23" s="17" t="s">
        <v>50</v>
      </c>
      <c r="C23" s="20">
        <f>C22*C15</f>
        <v>78750</v>
      </c>
    </row>
    <row r="24" spans="2:6" ht="6" customHeight="1" x14ac:dyDescent="0.2"/>
    <row r="25" spans="2:6" x14ac:dyDescent="0.2">
      <c r="B25" s="50" t="s">
        <v>51</v>
      </c>
      <c r="C25" s="34"/>
      <c r="D25" s="1"/>
      <c r="E25" s="50" t="s">
        <v>52</v>
      </c>
      <c r="F25" s="34"/>
    </row>
    <row r="26" spans="2:6" ht="45" customHeight="1" x14ac:dyDescent="0.2">
      <c r="B26" s="47">
        <f>C23/12</f>
        <v>6562.5</v>
      </c>
      <c r="C26" s="34"/>
      <c r="D26" s="1"/>
      <c r="E26" s="53">
        <f>F21/12</f>
        <v>14875</v>
      </c>
      <c r="F26" s="34"/>
    </row>
    <row r="27" spans="2:6" x14ac:dyDescent="0.2">
      <c r="B27" s="56" t="str">
        <f>IF(B26&gt;0,"Diferença: "&amp;TEXT(E26/B26,"0.0")&amp;"x","")</f>
        <v>Diferença: 02x</v>
      </c>
      <c r="C27" s="34"/>
      <c r="D27" s="1"/>
      <c r="E27" s="49"/>
      <c r="F27" s="34"/>
    </row>
    <row r="29" spans="2:6" x14ac:dyDescent="0.2">
      <c r="B29" s="15" t="s">
        <v>53</v>
      </c>
      <c r="C29" s="21">
        <f>C23</f>
        <v>78750</v>
      </c>
      <c r="E29" s="15" t="s">
        <v>54</v>
      </c>
      <c r="F29" s="21">
        <f>F21</f>
        <v>178500</v>
      </c>
    </row>
    <row r="30" spans="2:6" x14ac:dyDescent="0.2">
      <c r="B30" s="15" t="s">
        <v>55</v>
      </c>
      <c r="C30" s="21">
        <f>F21-C23</f>
        <v>99750</v>
      </c>
    </row>
    <row r="32" spans="2:6" x14ac:dyDescent="0.2">
      <c r="B32" s="51" t="s">
        <v>56</v>
      </c>
      <c r="C32" s="34"/>
      <c r="D32" s="34"/>
      <c r="E32" s="34"/>
      <c r="F32" s="34"/>
    </row>
    <row r="34" spans="2:6" ht="32" customHeight="1" x14ac:dyDescent="0.2">
      <c r="B34" s="36" t="s">
        <v>28</v>
      </c>
      <c r="C34" s="37"/>
      <c r="D34" s="37"/>
      <c r="E34" s="37"/>
      <c r="F34" s="37"/>
    </row>
  </sheetData>
  <sheetProtection password="FF68" sheet="1" formatCells="0" formatColumns="0" formatRows="0"/>
  <mergeCells count="17">
    <mergeCell ref="B32:F32"/>
    <mergeCell ref="B34:F34"/>
    <mergeCell ref="E11:F11"/>
    <mergeCell ref="E27:F27"/>
    <mergeCell ref="B4:G4"/>
    <mergeCell ref="E26:F26"/>
    <mergeCell ref="B8:F8"/>
    <mergeCell ref="B27:C27"/>
    <mergeCell ref="E17:F17"/>
    <mergeCell ref="B17:C17"/>
    <mergeCell ref="B3:G3"/>
    <mergeCell ref="B2:G2"/>
    <mergeCell ref="B6:F6"/>
    <mergeCell ref="B26:C26"/>
    <mergeCell ref="B11:C11"/>
    <mergeCell ref="B25:C25"/>
    <mergeCell ref="E25:F25"/>
  </mergeCells>
  <hyperlinks>
    <hyperlink ref="H2" location="'Capa'!A1" display="← Capa" xr:uid="{00000000-0004-0000-0100-000000000000}"/>
    <hyperlink ref="B6" r:id="rId1" xr:uid="{00000000-0004-0000-0100-000001000000}"/>
    <hyperlink ref="B34" r:id="rId2" xr:uid="{00000000-0004-0000-0100-000002000000}"/>
  </hyperlinks>
  <pageMargins left="0.75" right="0.75" top="1" bottom="1" header="0.5" footer="0.5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D48B6A"/>
  </sheetPr>
  <dimension ref="A1:H46"/>
  <sheetViews>
    <sheetView showGridLines="0" tabSelected="1" zoomScale="90" workbookViewId="0">
      <pane ySplit="8" topLeftCell="A9" activePane="bottomLeft" state="frozen"/>
      <selection pane="bottomLeft" activeCell="D32" sqref="D32"/>
    </sheetView>
  </sheetViews>
  <sheetFormatPr baseColWidth="10" defaultColWidth="8.83203125" defaultRowHeight="15" x14ac:dyDescent="0.2"/>
  <cols>
    <col min="1" max="1" width="2" customWidth="1"/>
    <col min="2" max="2" width="36" customWidth="1"/>
    <col min="3" max="8" width="18" customWidth="1"/>
    <col min="9" max="9" width="3" customWidth="1"/>
    <col min="10" max="10" width="2" customWidth="1"/>
    <col min="11" max="16" width="14" customWidth="1"/>
  </cols>
  <sheetData>
    <row r="1" spans="1:8" ht="10" customHeight="1" x14ac:dyDescent="0.2">
      <c r="A1" s="1"/>
      <c r="B1" s="1"/>
      <c r="C1" s="1"/>
      <c r="D1" s="1"/>
      <c r="E1" s="1"/>
      <c r="F1" s="1"/>
      <c r="G1" s="1"/>
      <c r="H1" s="1"/>
    </row>
    <row r="2" spans="1:8" ht="26" x14ac:dyDescent="0.2">
      <c r="A2" s="1"/>
      <c r="B2" s="46" t="s">
        <v>57</v>
      </c>
      <c r="C2" s="34"/>
      <c r="D2" s="34"/>
      <c r="E2" s="34"/>
      <c r="F2" s="34"/>
      <c r="G2" s="34"/>
      <c r="H2" s="14" t="s">
        <v>30</v>
      </c>
    </row>
    <row r="3" spans="1:8" x14ac:dyDescent="0.2">
      <c r="A3" s="1"/>
      <c r="B3" s="45" t="s">
        <v>58</v>
      </c>
      <c r="C3" s="34"/>
      <c r="D3" s="34"/>
      <c r="E3" s="34"/>
      <c r="F3" s="34"/>
      <c r="G3" s="34"/>
      <c r="H3" s="1"/>
    </row>
    <row r="4" spans="1:8" x14ac:dyDescent="0.2">
      <c r="A4" s="1"/>
      <c r="B4" s="52" t="s">
        <v>32</v>
      </c>
      <c r="C4" s="34"/>
      <c r="D4" s="34"/>
      <c r="E4" s="34"/>
      <c r="F4" s="34"/>
      <c r="G4" s="34"/>
      <c r="H4" s="1"/>
    </row>
    <row r="5" spans="1:8" ht="32" customHeight="1" x14ac:dyDescent="0.2">
      <c r="B5" s="36" t="s">
        <v>28</v>
      </c>
      <c r="C5" s="37"/>
      <c r="D5" s="37"/>
      <c r="E5" s="37"/>
      <c r="F5" s="37"/>
      <c r="G5" s="37"/>
    </row>
    <row r="7" spans="1:8" x14ac:dyDescent="0.2">
      <c r="B7" s="51" t="s">
        <v>59</v>
      </c>
      <c r="C7" s="34"/>
      <c r="D7" s="34"/>
      <c r="E7" s="34"/>
      <c r="F7" s="34"/>
      <c r="G7" s="34"/>
    </row>
    <row r="8" spans="1:8" ht="6" customHeight="1" x14ac:dyDescent="0.2"/>
    <row r="9" spans="1:8" x14ac:dyDescent="0.2">
      <c r="B9" s="48" t="s">
        <v>60</v>
      </c>
      <c r="C9" s="49"/>
      <c r="D9" s="49"/>
    </row>
    <row r="10" spans="1:8" x14ac:dyDescent="0.2">
      <c r="B10" s="15" t="s">
        <v>34</v>
      </c>
      <c r="C10" s="16">
        <v>50000000</v>
      </c>
      <c r="D10" s="22" t="s">
        <v>61</v>
      </c>
    </row>
    <row r="11" spans="1:8" x14ac:dyDescent="0.2">
      <c r="B11" s="15" t="s">
        <v>62</v>
      </c>
      <c r="C11" s="18">
        <v>0.5</v>
      </c>
      <c r="D11" s="22" t="s">
        <v>63</v>
      </c>
    </row>
    <row r="12" spans="1:8" x14ac:dyDescent="0.2">
      <c r="B12" s="15" t="s">
        <v>64</v>
      </c>
      <c r="C12" s="18">
        <v>0.1</v>
      </c>
    </row>
    <row r="13" spans="1:8" x14ac:dyDescent="0.2">
      <c r="B13" s="15" t="s">
        <v>65</v>
      </c>
      <c r="C13" s="18">
        <v>0.03</v>
      </c>
      <c r="D13" s="22" t="s">
        <v>66</v>
      </c>
    </row>
    <row r="14" spans="1:8" x14ac:dyDescent="0.2">
      <c r="B14" s="15" t="s">
        <v>67</v>
      </c>
      <c r="C14" s="18">
        <v>3.0000000000000001E-3</v>
      </c>
    </row>
    <row r="15" spans="1:8" ht="6" customHeight="1" x14ac:dyDescent="0.2"/>
    <row r="16" spans="1:8" x14ac:dyDescent="0.2">
      <c r="B16" s="48" t="s">
        <v>68</v>
      </c>
      <c r="C16" s="49"/>
      <c r="D16" s="49"/>
      <c r="E16" s="49"/>
      <c r="F16" s="49"/>
      <c r="G16" s="49"/>
      <c r="H16" s="49"/>
    </row>
    <row r="17" spans="2:8" x14ac:dyDescent="0.2">
      <c r="B17" s="23"/>
      <c r="C17" s="23" t="s">
        <v>69</v>
      </c>
      <c r="D17" s="23" t="s">
        <v>70</v>
      </c>
      <c r="E17" s="23" t="s">
        <v>71</v>
      </c>
      <c r="F17" s="23" t="s">
        <v>72</v>
      </c>
      <c r="G17" s="23" t="s">
        <v>73</v>
      </c>
      <c r="H17" s="19"/>
    </row>
    <row r="18" spans="2:8" x14ac:dyDescent="0.2">
      <c r="B18" s="17" t="s">
        <v>74</v>
      </c>
      <c r="C18" s="18">
        <v>0.2</v>
      </c>
      <c r="D18" s="18">
        <v>0.4</v>
      </c>
      <c r="E18" s="18">
        <v>0.4</v>
      </c>
      <c r="F18" s="18">
        <v>0.4</v>
      </c>
      <c r="G18" s="18">
        <v>0.4</v>
      </c>
    </row>
    <row r="19" spans="2:8" ht="6" customHeight="1" x14ac:dyDescent="0.2"/>
    <row r="20" spans="2:8" ht="6" customHeight="1" x14ac:dyDescent="0.2"/>
    <row r="21" spans="2:8" x14ac:dyDescent="0.2">
      <c r="B21" s="57" t="s">
        <v>75</v>
      </c>
      <c r="C21" s="58"/>
      <c r="D21" s="58"/>
    </row>
    <row r="22" spans="2:8" x14ac:dyDescent="0.2">
      <c r="B22" s="17" t="s">
        <v>76</v>
      </c>
      <c r="C22" s="24">
        <f>(1+$C$12)*(1+$C$13)^12-1</f>
        <v>0.56833697553079654</v>
      </c>
    </row>
    <row r="23" spans="2:8" x14ac:dyDescent="0.2">
      <c r="B23" s="17" t="s">
        <v>77</v>
      </c>
      <c r="C23" s="24">
        <f>$C$12+$C$14</f>
        <v>0.10300000000000001</v>
      </c>
    </row>
    <row r="24" spans="2:8" x14ac:dyDescent="0.2">
      <c r="B24" s="15" t="s">
        <v>78</v>
      </c>
      <c r="C24" s="18">
        <v>0</v>
      </c>
      <c r="D24" s="18">
        <v>0</v>
      </c>
      <c r="E24" s="18">
        <v>0.1</v>
      </c>
      <c r="F24" s="18">
        <v>0.15</v>
      </c>
      <c r="G24" s="18">
        <v>0.2</v>
      </c>
      <c r="H24" s="18">
        <v>0.25</v>
      </c>
    </row>
    <row r="25" spans="2:8" x14ac:dyDescent="0.2">
      <c r="B25" s="15" t="s">
        <v>79</v>
      </c>
      <c r="C25" s="18">
        <v>0.25</v>
      </c>
      <c r="D25" s="18">
        <v>0.25</v>
      </c>
      <c r="E25" s="18">
        <v>0.25</v>
      </c>
      <c r="F25" s="18">
        <v>0.25</v>
      </c>
      <c r="G25" s="18">
        <v>0.25</v>
      </c>
      <c r="H25" s="18">
        <v>0.25</v>
      </c>
    </row>
    <row r="26" spans="2:8" ht="6" customHeight="1" x14ac:dyDescent="0.2"/>
    <row r="27" spans="2:8" x14ac:dyDescent="0.2">
      <c r="B27" s="48" t="s">
        <v>80</v>
      </c>
      <c r="C27" s="49"/>
      <c r="D27" s="49"/>
      <c r="E27" s="49"/>
      <c r="F27" s="49"/>
      <c r="G27" s="49"/>
      <c r="H27" s="49"/>
    </row>
    <row r="28" spans="2:8" x14ac:dyDescent="0.2">
      <c r="B28" s="25"/>
      <c r="C28" s="25" t="s">
        <v>81</v>
      </c>
      <c r="D28" s="25" t="s">
        <v>69</v>
      </c>
      <c r="E28" s="25" t="s">
        <v>70</v>
      </c>
      <c r="F28" s="25" t="s">
        <v>71</v>
      </c>
      <c r="G28" s="25" t="s">
        <v>72</v>
      </c>
      <c r="H28" s="25" t="s">
        <v>73</v>
      </c>
    </row>
    <row r="29" spans="2:8" x14ac:dyDescent="0.2">
      <c r="B29" s="17" t="s">
        <v>82</v>
      </c>
      <c r="C29" s="26">
        <f>$C$10*$C$11</f>
        <v>25000000</v>
      </c>
      <c r="D29" s="26">
        <f>C29*(1+$C$22)</f>
        <v>39208424.388269916</v>
      </c>
      <c r="E29" s="26">
        <f>D29*(1+$C$22)</f>
        <v>61492021.720427163</v>
      </c>
      <c r="F29" s="26">
        <f>E29*(1+$C$22)</f>
        <v>96440211.364288792</v>
      </c>
      <c r="G29" s="26">
        <f>F29*(1+$C$22)</f>
        <v>151250749.41061944</v>
      </c>
      <c r="H29" s="26">
        <f>G29*(1+$C$22)</f>
        <v>237212142.8774173</v>
      </c>
    </row>
    <row r="30" spans="2:8" x14ac:dyDescent="0.2">
      <c r="B30" s="17" t="s">
        <v>83</v>
      </c>
      <c r="C30" s="26">
        <f t="shared" ref="C30:H30" si="0">C31-C29</f>
        <v>0</v>
      </c>
      <c r="D30" s="26">
        <f t="shared" si="0"/>
        <v>5000000</v>
      </c>
      <c r="E30" s="26">
        <f t="shared" si="0"/>
        <v>12841684.877653979</v>
      </c>
      <c r="F30" s="26">
        <f t="shared" si="0"/>
        <v>20140089.221739396</v>
      </c>
      <c r="G30" s="26">
        <f t="shared" si="0"/>
        <v>31586446.616943151</v>
      </c>
      <c r="H30" s="26">
        <f t="shared" si="0"/>
        <v>49538192.154981583</v>
      </c>
    </row>
    <row r="31" spans="2:8" x14ac:dyDescent="0.2">
      <c r="B31" s="15" t="s">
        <v>84</v>
      </c>
      <c r="C31" s="27">
        <f>$C$10*$C$11</f>
        <v>25000000</v>
      </c>
      <c r="D31" s="27">
        <f>C31*(1+$C$22)+$C$10*(1-$C$11)*C18</f>
        <v>44208424.388269916</v>
      </c>
      <c r="E31" s="27">
        <f>D31*(1+$C$22)+$C$10*(1-$C$11)*(D18-C18)</f>
        <v>74333706.598081142</v>
      </c>
      <c r="F31" s="27">
        <f>E31*(1+$C$22)+$C$10*(1-$C$11)*(E18-D18)</f>
        <v>116580300.58602819</v>
      </c>
      <c r="G31" s="27">
        <f>F31*(1+$C$22)+$C$10*(1-$C$11)*(F18-E18)</f>
        <v>182837196.02756259</v>
      </c>
      <c r="H31" s="27">
        <f>G31*(1+$C$22)+$C$10*(1-$C$11)*(G18-F18)</f>
        <v>286750335.03239888</v>
      </c>
    </row>
    <row r="32" spans="2:8" ht="4" customHeight="1" x14ac:dyDescent="0.2"/>
    <row r="33" spans="2:8" ht="4" customHeight="1" x14ac:dyDescent="0.2"/>
    <row r="34" spans="2:8" ht="6" customHeight="1" x14ac:dyDescent="0.2"/>
    <row r="35" spans="2:8" x14ac:dyDescent="0.2">
      <c r="B35" s="57" t="s">
        <v>85</v>
      </c>
      <c r="C35" s="58"/>
      <c r="D35" s="58"/>
      <c r="E35" s="58"/>
      <c r="F35" s="58"/>
      <c r="G35" s="58"/>
      <c r="H35" s="58"/>
    </row>
    <row r="36" spans="2:8" x14ac:dyDescent="0.2">
      <c r="B36" s="17" t="s">
        <v>86</v>
      </c>
      <c r="C36" s="26">
        <f>C29*Simulador!$F$12*(1+C24)*(1-Simulador!$F$13)*Simulador!$F$14/12</f>
        <v>7437.5</v>
      </c>
      <c r="D36" s="26">
        <f>D29*Simulador!$F$12*(1+D24)*(1-Simulador!$F$13)*Simulador!$F$14/12</f>
        <v>11664.5062555103</v>
      </c>
      <c r="E36" s="26">
        <f>E29*Simulador!$F$12*(1+E24)*(1-Simulador!$F$13)*Simulador!$F$14/12</f>
        <v>20123.264108009793</v>
      </c>
      <c r="F36" s="26">
        <f>F29*Simulador!$F$12*(1+F24)*(1-Simulador!$F$13)*Simulador!$F$14/12</f>
        <v>32994.607313007298</v>
      </c>
      <c r="G36" s="26">
        <f>G29*Simulador!$F$12*(1+G24)*(1-Simulador!$F$13)*Simulador!$F$14/12</f>
        <v>53996.517539591121</v>
      </c>
      <c r="H36" s="26">
        <f>H29*Simulador!$F$12*(1+H24)*(1-Simulador!$F$13)*Simulador!$F$14/12</f>
        <v>88213.265632539566</v>
      </c>
    </row>
    <row r="37" spans="2:8" x14ac:dyDescent="0.2">
      <c r="B37" s="17" t="s">
        <v>87</v>
      </c>
      <c r="C37" s="26">
        <f>C30*Simulador!$F$12*(1+C24)*(1-Simulador!$F$13)*Simulador!$F$14/12</f>
        <v>0</v>
      </c>
      <c r="D37" s="26">
        <f>D30*Simulador!$F$12*(1+D24)*(1-Simulador!$F$13)*Simulador!$F$14/12</f>
        <v>1487.5</v>
      </c>
      <c r="E37" s="26">
        <f>E30*Simulador!$F$12*(1+E24)*(1-Simulador!$F$13)*Simulador!$F$14/12</f>
        <v>4202.4413762122649</v>
      </c>
      <c r="F37" s="26">
        <f>F30*Simulador!$F$12*(1+F24)*(1-Simulador!$F$13)*Simulador!$F$14/12</f>
        <v>6890.4280249875892</v>
      </c>
      <c r="G37" s="26">
        <f>G30*Simulador!$F$12*(1+G24)*(1-Simulador!$F$13)*Simulador!$F$14/12</f>
        <v>11276.361442248703</v>
      </c>
      <c r="H37" s="26">
        <f>H30*Simulador!$F$12*(1+H24)*(1-Simulador!$F$13)*Simulador!$F$14/12</f>
        <v>18422.015207633773</v>
      </c>
    </row>
    <row r="38" spans="2:8" x14ac:dyDescent="0.2">
      <c r="B38" s="28" t="s">
        <v>88</v>
      </c>
      <c r="C38" s="29">
        <f t="shared" ref="C38:H38" si="1">C36+C37</f>
        <v>7437.5</v>
      </c>
      <c r="D38" s="29">
        <f t="shared" si="1"/>
        <v>13152.0062555103</v>
      </c>
      <c r="E38" s="29">
        <f t="shared" si="1"/>
        <v>24325.705484222057</v>
      </c>
      <c r="F38" s="29">
        <f t="shared" si="1"/>
        <v>39885.035337994887</v>
      </c>
      <c r="G38" s="29">
        <f t="shared" si="1"/>
        <v>65272.878981839822</v>
      </c>
      <c r="H38" s="29">
        <f t="shared" si="1"/>
        <v>106635.28084017333</v>
      </c>
    </row>
    <row r="39" spans="2:8" ht="6" customHeight="1" x14ac:dyDescent="0.2"/>
    <row r="40" spans="2:8" x14ac:dyDescent="0.2">
      <c r="B40" s="15" t="s">
        <v>89</v>
      </c>
      <c r="C40" s="30">
        <f>$C$10*(1+$C$23)^0*Simulador!$C$12*(1+C25)*(1-Simulador!$C$14)*Simulador!$C$15/12</f>
        <v>6562.5</v>
      </c>
      <c r="D40" s="30">
        <f>$C$10*(1+$C$23)^1*Simulador!$C$12*(1+D25)*(1-Simulador!$C$14)*Simulador!$C$15/12</f>
        <v>7238.4375</v>
      </c>
      <c r="E40" s="30">
        <f>$C$10*(1+$C$23)^2*Simulador!$C$12*(1+E25)*(1-Simulador!$C$14)*Simulador!$C$15/12</f>
        <v>7983.9965625000004</v>
      </c>
      <c r="F40" s="30">
        <f>$C$10*(1+$C$23)^3*Simulador!$C$12*(1+F25)*(1-Simulador!$C$14)*Simulador!$C$15/12</f>
        <v>8806.3482084375009</v>
      </c>
      <c r="G40" s="30">
        <f>$C$10*(1+$C$23)^4*Simulador!$C$12*(1+G25)*(1-Simulador!$C$14)*Simulador!$C$15/12</f>
        <v>9713.4020739065636</v>
      </c>
      <c r="H40" s="30">
        <f>$C$10*(1+$C$23)^5*Simulador!$C$12*(1+H25)*(1-Simulador!$C$14)*Simulador!$C$15/12</f>
        <v>10713.88248751894</v>
      </c>
    </row>
    <row r="41" spans="2:8" x14ac:dyDescent="0.2">
      <c r="B41" s="28" t="s">
        <v>90</v>
      </c>
      <c r="C41" s="29">
        <f t="shared" ref="C41:H41" si="2">C38-C40</f>
        <v>875</v>
      </c>
      <c r="D41" s="29">
        <f t="shared" si="2"/>
        <v>5913.5687555102995</v>
      </c>
      <c r="E41" s="29">
        <f t="shared" si="2"/>
        <v>16341.708921722056</v>
      </c>
      <c r="F41" s="29">
        <f t="shared" si="2"/>
        <v>31078.687129557387</v>
      </c>
      <c r="G41" s="29">
        <f t="shared" si="2"/>
        <v>55559.476907933262</v>
      </c>
      <c r="H41" s="29">
        <f t="shared" si="2"/>
        <v>95921.398352654389</v>
      </c>
    </row>
    <row r="42" spans="2:8" x14ac:dyDescent="0.2">
      <c r="B42" s="28" t="s">
        <v>91</v>
      </c>
      <c r="C42" s="29">
        <v>0</v>
      </c>
      <c r="D42" s="29">
        <f>C42+D41*12</f>
        <v>70962.825066123594</v>
      </c>
      <c r="E42" s="29">
        <f>D42+E41*12</f>
        <v>267063.33212678827</v>
      </c>
      <c r="F42" s="29">
        <f>E42+F41*12</f>
        <v>640007.57768147695</v>
      </c>
      <c r="G42" s="29">
        <f>F42+G41*12</f>
        <v>1306721.3005766761</v>
      </c>
      <c r="H42" s="29">
        <f>G42+H41*12</f>
        <v>2457778.0808085287</v>
      </c>
    </row>
    <row r="43" spans="2:8" ht="6" customHeight="1" x14ac:dyDescent="0.2"/>
    <row r="44" spans="2:8" x14ac:dyDescent="0.2">
      <c r="B44" s="59" t="s">
        <v>92</v>
      </c>
      <c r="C44" s="34"/>
      <c r="D44" s="34"/>
      <c r="E44" s="34"/>
      <c r="F44" s="34"/>
      <c r="G44" s="34"/>
      <c r="H44" s="34"/>
    </row>
    <row r="46" spans="2:8" ht="32" customHeight="1" x14ac:dyDescent="0.2">
      <c r="B46" s="36" t="s">
        <v>28</v>
      </c>
      <c r="C46" s="37"/>
      <c r="D46" s="37"/>
      <c r="E46" s="37"/>
      <c r="F46" s="37"/>
      <c r="G46" s="37"/>
      <c r="H46" s="37"/>
    </row>
  </sheetData>
  <sheetProtection password="FF68" sheet="1" formatCells="0" formatColumns="0" formatRows="0"/>
  <mergeCells count="12">
    <mergeCell ref="B46:H46"/>
    <mergeCell ref="B44:H44"/>
    <mergeCell ref="B9:D9"/>
    <mergeCell ref="B4:G4"/>
    <mergeCell ref="B16:H16"/>
    <mergeCell ref="B21:D21"/>
    <mergeCell ref="B7:G7"/>
    <mergeCell ref="B3:G3"/>
    <mergeCell ref="B2:G2"/>
    <mergeCell ref="B27:H27"/>
    <mergeCell ref="B5:G5"/>
    <mergeCell ref="B35:H35"/>
  </mergeCells>
  <conditionalFormatting sqref="C41:H41">
    <cfRule type="cellIs" dxfId="0" priority="1" operator="lessThan">
      <formula>0</formula>
    </cfRule>
  </conditionalFormatting>
  <hyperlinks>
    <hyperlink ref="H2" location="'Capa'!A1" display="← Capa" xr:uid="{00000000-0004-0000-0200-000000000000}"/>
    <hyperlink ref="B5" r:id="rId1" xr:uid="{00000000-0004-0000-0200-000001000000}"/>
    <hyperlink ref="B46" r:id="rId2" xr:uid="{00000000-0004-0000-0200-000002000000}"/>
  </hyperlinks>
  <pageMargins left="0.75" right="0.75" top="1" bottom="1" header="0.5" footer="0.5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292927"/>
  </sheetPr>
  <dimension ref="A1:C30"/>
  <sheetViews>
    <sheetView showGridLines="0" workbookViewId="0"/>
  </sheetViews>
  <sheetFormatPr baseColWidth="10" defaultColWidth="8.83203125" defaultRowHeight="15" x14ac:dyDescent="0.2"/>
  <cols>
    <col min="1" max="1" width="2" customWidth="1"/>
    <col min="2" max="2" width="70" customWidth="1"/>
    <col min="3" max="3" width="4" customWidth="1"/>
  </cols>
  <sheetData>
    <row r="1" spans="1:3" ht="10" customHeight="1" x14ac:dyDescent="0.2">
      <c r="A1" s="1"/>
      <c r="B1" s="1"/>
      <c r="C1" s="1"/>
    </row>
    <row r="2" spans="1:3" ht="26" x14ac:dyDescent="0.2">
      <c r="A2" s="1"/>
      <c r="B2" s="13" t="s">
        <v>93</v>
      </c>
      <c r="C2" s="14" t="s">
        <v>30</v>
      </c>
    </row>
    <row r="3" spans="1:3" x14ac:dyDescent="0.2">
      <c r="A3" s="1"/>
      <c r="B3" s="1"/>
      <c r="C3" s="1"/>
    </row>
    <row r="5" spans="1:3" ht="30" x14ac:dyDescent="0.2">
      <c r="B5" s="31" t="s">
        <v>94</v>
      </c>
    </row>
    <row r="7" spans="1:3" ht="30" x14ac:dyDescent="0.2">
      <c r="B7" s="31" t="s">
        <v>95</v>
      </c>
    </row>
    <row r="8" spans="1:3" ht="30" x14ac:dyDescent="0.2">
      <c r="B8" s="32" t="s">
        <v>96</v>
      </c>
    </row>
    <row r="9" spans="1:3" x14ac:dyDescent="0.2">
      <c r="B9" s="32" t="s">
        <v>97</v>
      </c>
    </row>
    <row r="10" spans="1:3" ht="30" x14ac:dyDescent="0.2">
      <c r="B10" s="32" t="s">
        <v>98</v>
      </c>
    </row>
    <row r="12" spans="1:3" ht="30" x14ac:dyDescent="0.2">
      <c r="B12" s="31" t="s">
        <v>99</v>
      </c>
    </row>
    <row r="14" spans="1:3" ht="30" x14ac:dyDescent="0.2">
      <c r="B14" s="31" t="s">
        <v>100</v>
      </c>
    </row>
    <row r="15" spans="1:3" x14ac:dyDescent="0.2">
      <c r="B15" s="32" t="s">
        <v>101</v>
      </c>
    </row>
    <row r="16" spans="1:3" x14ac:dyDescent="0.2">
      <c r="B16" s="32" t="s">
        <v>102</v>
      </c>
    </row>
    <row r="18" spans="1:3" ht="30" x14ac:dyDescent="0.2">
      <c r="B18" s="31" t="s">
        <v>103</v>
      </c>
    </row>
    <row r="20" spans="1:3" ht="30" x14ac:dyDescent="0.2">
      <c r="B20" s="31" t="s">
        <v>104</v>
      </c>
    </row>
    <row r="21" spans="1:3" x14ac:dyDescent="0.2">
      <c r="B21" s="32" t="s">
        <v>105</v>
      </c>
    </row>
    <row r="22" spans="1:3" x14ac:dyDescent="0.2">
      <c r="B22" s="32" t="s">
        <v>106</v>
      </c>
    </row>
    <row r="24" spans="1:3" x14ac:dyDescent="0.2">
      <c r="B24" s="31" t="s">
        <v>107</v>
      </c>
    </row>
    <row r="26" spans="1:3" x14ac:dyDescent="0.2">
      <c r="B26" s="31" t="s">
        <v>108</v>
      </c>
    </row>
    <row r="28" spans="1:3" x14ac:dyDescent="0.2">
      <c r="B28" s="31" t="s">
        <v>109</v>
      </c>
    </row>
    <row r="30" spans="1:3" ht="32" customHeight="1" x14ac:dyDescent="0.2">
      <c r="A30" s="36" t="s">
        <v>28</v>
      </c>
      <c r="B30" s="37"/>
      <c r="C30" s="37"/>
    </row>
  </sheetData>
  <sheetProtection password="FF68" sheet="1" formatCells="0" formatColumns="0" formatRows="0"/>
  <mergeCells count="1">
    <mergeCell ref="A30:C30"/>
  </mergeCells>
  <hyperlinks>
    <hyperlink ref="C2" location="'Capa'!A1" display="← Capa" xr:uid="{00000000-0004-0000-0300-000000000000}"/>
    <hyperlink ref="A30" r:id="rId1" xr:uid="{00000000-0004-0000-0300-000001000000}"/>
  </hyperlinks>
  <pageMargins left="0.75" right="0.75" top="1" bottom="1" header="0.5" footer="0.5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Capa</vt:lpstr>
      <vt:lpstr>Simulador</vt:lpstr>
      <vt:lpstr>Assessor → Consultor</vt:lpstr>
      <vt:lpstr>Sobre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filipe medeiros</cp:lastModifiedBy>
  <dcterms:created xsi:type="dcterms:W3CDTF">2026-03-16T12:49:51Z</dcterms:created>
  <dcterms:modified xsi:type="dcterms:W3CDTF">2026-03-16T12:57:32Z</dcterms:modified>
</cp:coreProperties>
</file>